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comments2.xml" ContentType="application/vnd.openxmlformats-officedocument.spreadsheetml.comments+xml"/>
  <Override PartName="/xl/drawings/drawing1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32" windowWidth="15480" windowHeight="7032" tabRatio="631" firstSheet="7" activeTab="11"/>
  </bookViews>
  <sheets>
    <sheet name="JANEIRO - 2014 " sheetId="28" r:id="rId1"/>
    <sheet name=" FEVEREIRO - 2014 " sheetId="30" r:id="rId2"/>
    <sheet name="MARÇO - 2014 " sheetId="31" r:id="rId3"/>
    <sheet name="ABRIL - 2014 " sheetId="32" r:id="rId4"/>
    <sheet name="MAIO - 2014 " sheetId="34" r:id="rId5"/>
    <sheet name="JUNHO - 2014 " sheetId="35" r:id="rId6"/>
    <sheet name="JULHO - 2014" sheetId="26" r:id="rId7"/>
    <sheet name="AGOSTO - 2014" sheetId="37" r:id="rId8"/>
    <sheet name="SETEMBRO - 2014" sheetId="39" r:id="rId9"/>
    <sheet name="OUTUBRO - 2014" sheetId="40" r:id="rId10"/>
    <sheet name="NOVEMBRO - 2014" sheetId="41" r:id="rId11"/>
    <sheet name="DEZEMBRO - 2014" sheetId="42" r:id="rId12"/>
  </sheets>
  <calcPr calcId="145621"/>
</workbook>
</file>

<file path=xl/calcChain.xml><?xml version="1.0" encoding="utf-8"?>
<calcChain xmlns="http://schemas.openxmlformats.org/spreadsheetml/2006/main">
  <c r="D112" i="42" l="1"/>
  <c r="D74" i="42" l="1"/>
  <c r="G60" i="42"/>
  <c r="D60" i="42"/>
  <c r="G71" i="42" l="1"/>
  <c r="G85" i="42" l="1"/>
  <c r="D85" i="42"/>
  <c r="G46" i="42" l="1"/>
  <c r="G41" i="42" l="1"/>
  <c r="D41" i="42"/>
  <c r="D40" i="42"/>
  <c r="G40" i="42" s="1"/>
  <c r="G39" i="42"/>
  <c r="D39" i="42"/>
  <c r="G37" i="42"/>
  <c r="D37" i="42"/>
  <c r="G29" i="42" l="1"/>
  <c r="G91" i="42" l="1"/>
  <c r="G81" i="42"/>
  <c r="G97" i="42"/>
  <c r="D97" i="42"/>
  <c r="G128" i="42"/>
  <c r="G126" i="42"/>
  <c r="G125" i="42"/>
  <c r="D128" i="42"/>
  <c r="D126" i="42"/>
  <c r="D125" i="42"/>
  <c r="D65" i="42"/>
  <c r="G140" i="42"/>
  <c r="D140" i="42"/>
  <c r="D141" i="42" s="1"/>
  <c r="D115" i="42"/>
  <c r="D132" i="42"/>
  <c r="D93" i="42" l="1"/>
  <c r="D102" i="42"/>
  <c r="D121" i="42"/>
  <c r="D119" i="42"/>
  <c r="D144" i="42"/>
  <c r="D27" i="42"/>
  <c r="D33" i="42"/>
  <c r="D23" i="42"/>
  <c r="D25" i="42"/>
  <c r="D20" i="42"/>
  <c r="D22" i="42"/>
  <c r="D11" i="42"/>
  <c r="D12" i="42"/>
  <c r="D9" i="42"/>
  <c r="D8" i="42"/>
  <c r="D7" i="42"/>
  <c r="D13" i="42"/>
  <c r="D15" i="42"/>
  <c r="F6" i="42"/>
  <c r="E6" i="42"/>
  <c r="D10" i="42"/>
  <c r="D6" i="42" l="1"/>
  <c r="D17" i="42" s="1"/>
  <c r="D136" i="42"/>
  <c r="D137" i="42" s="1"/>
  <c r="F107" i="42"/>
  <c r="D107" i="42" s="1"/>
  <c r="D108" i="42" s="1"/>
  <c r="D145" i="42"/>
  <c r="D133" i="42"/>
  <c r="D129" i="42"/>
  <c r="D122" i="42"/>
  <c r="D116" i="42"/>
  <c r="D104" i="42"/>
  <c r="D98" i="42"/>
  <c r="D94" i="42"/>
  <c r="D86" i="42"/>
  <c r="D82" i="42"/>
  <c r="D78" i="42"/>
  <c r="D68" i="42"/>
  <c r="D61" i="42"/>
  <c r="D56" i="42"/>
  <c r="D53" i="42"/>
  <c r="D47" i="42"/>
  <c r="D42" i="42"/>
  <c r="D38" i="42"/>
  <c r="D34" i="42"/>
  <c r="D30" i="42"/>
  <c r="D147" i="42" l="1"/>
  <c r="D57" i="42"/>
  <c r="D43" i="42"/>
  <c r="D57" i="41"/>
  <c r="D42" i="41"/>
  <c r="D34" i="41"/>
  <c r="D30" i="41"/>
  <c r="D17" i="41"/>
  <c r="D82" i="41"/>
  <c r="D141" i="41"/>
  <c r="D38" i="41" l="1"/>
  <c r="D143" i="41" s="1"/>
  <c r="D132" i="41" l="1"/>
  <c r="D86" i="41" l="1"/>
  <c r="D137" i="41" l="1"/>
  <c r="D133" i="41"/>
  <c r="D129" i="41"/>
  <c r="D125" i="41"/>
  <c r="D118" i="41"/>
  <c r="D112" i="41"/>
  <c r="D108" i="41"/>
  <c r="D104" i="41"/>
  <c r="D98" i="41"/>
  <c r="D94" i="41"/>
  <c r="D78" i="41"/>
  <c r="D74" i="41"/>
  <c r="D68" i="41"/>
  <c r="D61" i="41"/>
  <c r="D56" i="41"/>
  <c r="D53" i="41"/>
  <c r="D47" i="41"/>
  <c r="D69" i="40"/>
  <c r="D5" i="40"/>
  <c r="D135" i="40"/>
  <c r="D131" i="40"/>
  <c r="D127" i="40"/>
  <c r="D123" i="40"/>
  <c r="D119" i="40"/>
  <c r="D112" i="40"/>
  <c r="D106" i="40"/>
  <c r="D102" i="40"/>
  <c r="D98" i="40"/>
  <c r="D92" i="40"/>
  <c r="D88" i="40"/>
  <c r="D80" i="40"/>
  <c r="D74" i="40"/>
  <c r="D70" i="40"/>
  <c r="D64" i="40"/>
  <c r="D57" i="40"/>
  <c r="D53" i="40"/>
  <c r="D50" i="40"/>
  <c r="D44" i="40"/>
  <c r="D39" i="40"/>
  <c r="D35" i="40"/>
  <c r="D40" i="40"/>
  <c r="D31" i="40"/>
  <c r="D27" i="40"/>
  <c r="D15" i="40"/>
  <c r="D137" i="40"/>
  <c r="D15" i="39"/>
  <c r="D27" i="39"/>
  <c r="D112" i="39"/>
  <c r="D135" i="39"/>
  <c r="D131" i="39"/>
  <c r="D127" i="39"/>
  <c r="D123" i="39"/>
  <c r="D119" i="39"/>
  <c r="D106" i="39"/>
  <c r="D102" i="39"/>
  <c r="D98" i="39"/>
  <c r="D92" i="39"/>
  <c r="D88" i="39"/>
  <c r="D80" i="39"/>
  <c r="D74" i="39"/>
  <c r="D70" i="39"/>
  <c r="D64" i="39"/>
  <c r="D57" i="39"/>
  <c r="D53" i="39"/>
  <c r="D50" i="39"/>
  <c r="D44" i="39"/>
  <c r="D39" i="39"/>
  <c r="D35" i="39"/>
  <c r="D31" i="39"/>
  <c r="C96" i="37"/>
  <c r="C156" i="37"/>
  <c r="C153" i="37"/>
  <c r="C149" i="37"/>
  <c r="C144" i="37"/>
  <c r="C139" i="37"/>
  <c r="C134" i="37"/>
  <c r="C127" i="37"/>
  <c r="C118" i="37"/>
  <c r="C113" i="37"/>
  <c r="C108" i="37"/>
  <c r="C101" i="37"/>
  <c r="C88" i="37"/>
  <c r="C82" i="37"/>
  <c r="C77" i="37"/>
  <c r="C70" i="37"/>
  <c r="C64" i="37"/>
  <c r="C58" i="37"/>
  <c r="C53" i="37"/>
  <c r="C47" i="37"/>
  <c r="C41" i="37"/>
  <c r="C37" i="37"/>
  <c r="C42" i="37"/>
  <c r="C157" i="37"/>
  <c r="C33" i="37"/>
  <c r="C28" i="37"/>
  <c r="C15" i="37"/>
  <c r="C133" i="26"/>
  <c r="C126" i="26"/>
  <c r="C107" i="26"/>
  <c r="C95" i="26"/>
  <c r="C88" i="26"/>
  <c r="C77" i="26"/>
  <c r="C70" i="26"/>
  <c r="C53" i="26"/>
  <c r="C41" i="26"/>
  <c r="C28" i="26"/>
  <c r="C15" i="26"/>
  <c r="C143" i="26"/>
  <c r="C112" i="26"/>
  <c r="C142" i="35"/>
  <c r="C156" i="35"/>
  <c r="C151" i="35"/>
  <c r="C147" i="35"/>
  <c r="C137" i="35"/>
  <c r="C132" i="35"/>
  <c r="C125" i="35"/>
  <c r="C116" i="35"/>
  <c r="C111" i="35"/>
  <c r="C106" i="35"/>
  <c r="C99" i="35"/>
  <c r="C94" i="35"/>
  <c r="C81" i="35"/>
  <c r="C76" i="35"/>
  <c r="C69" i="35"/>
  <c r="C63" i="35"/>
  <c r="C57" i="35"/>
  <c r="C52" i="35"/>
  <c r="C46" i="35"/>
  <c r="C40" i="35"/>
  <c r="C41" i="35"/>
  <c r="C36" i="35"/>
  <c r="C32" i="35"/>
  <c r="C27" i="35"/>
  <c r="C15" i="35"/>
  <c r="C156" i="34"/>
  <c r="C151" i="34"/>
  <c r="C147" i="34"/>
  <c r="C142" i="34"/>
  <c r="C137" i="34"/>
  <c r="C132" i="34"/>
  <c r="C125" i="34"/>
  <c r="C116" i="34"/>
  <c r="C111" i="34"/>
  <c r="C106" i="34"/>
  <c r="C99" i="34"/>
  <c r="C94" i="34"/>
  <c r="C87" i="34"/>
  <c r="C81" i="34"/>
  <c r="C76" i="34"/>
  <c r="C69" i="34"/>
  <c r="C63" i="34"/>
  <c r="C57" i="34"/>
  <c r="C52" i="34"/>
  <c r="C46" i="34"/>
  <c r="C40" i="34"/>
  <c r="C41" i="34"/>
  <c r="C36" i="34"/>
  <c r="C32" i="34"/>
  <c r="C27" i="34"/>
  <c r="C15" i="34"/>
  <c r="C152" i="26"/>
  <c r="C33" i="26"/>
  <c r="C64" i="26"/>
  <c r="C82" i="26"/>
  <c r="C58" i="26"/>
  <c r="C117" i="26"/>
  <c r="C148" i="26"/>
  <c r="C171" i="32"/>
  <c r="C166" i="32"/>
  <c r="C160" i="32"/>
  <c r="C155" i="32"/>
  <c r="C150" i="32"/>
  <c r="C145" i="32"/>
  <c r="C140" i="32"/>
  <c r="C133" i="32"/>
  <c r="C124" i="32"/>
  <c r="C116" i="32"/>
  <c r="C109" i="32"/>
  <c r="C102" i="32"/>
  <c r="C97" i="32"/>
  <c r="C90" i="32"/>
  <c r="C83" i="32"/>
  <c r="C77" i="32"/>
  <c r="C70" i="32"/>
  <c r="C64" i="32"/>
  <c r="C58" i="32"/>
  <c r="C52" i="32"/>
  <c r="C46" i="32"/>
  <c r="C40" i="32"/>
  <c r="C36" i="32"/>
  <c r="C41" i="32"/>
  <c r="C175" i="32"/>
  <c r="C32" i="32"/>
  <c r="C27" i="32"/>
  <c r="C15" i="32"/>
  <c r="C37" i="26"/>
  <c r="C42" i="26"/>
  <c r="C47" i="26"/>
  <c r="C100" i="26"/>
  <c r="C138" i="26"/>
  <c r="C187" i="31"/>
  <c r="C189" i="31"/>
  <c r="C182" i="31"/>
  <c r="C177" i="31"/>
  <c r="C171" i="31"/>
  <c r="C166" i="31"/>
  <c r="C161" i="31"/>
  <c r="C156" i="31"/>
  <c r="C151" i="31"/>
  <c r="C144" i="31"/>
  <c r="C135" i="31"/>
  <c r="C129" i="31"/>
  <c r="C124" i="31"/>
  <c r="C119" i="31"/>
  <c r="C113" i="31"/>
  <c r="C106" i="31"/>
  <c r="C101" i="31"/>
  <c r="C94" i="31"/>
  <c r="C87" i="31"/>
  <c r="C82" i="31"/>
  <c r="C77" i="31"/>
  <c r="C70" i="31"/>
  <c r="C64" i="31"/>
  <c r="C58" i="31"/>
  <c r="C52" i="31"/>
  <c r="C46" i="31"/>
  <c r="C40" i="31"/>
  <c r="C36" i="31"/>
  <c r="C41" i="31"/>
  <c r="C32" i="31"/>
  <c r="C27" i="31"/>
  <c r="C15" i="31"/>
  <c r="C187" i="30"/>
  <c r="C182" i="30"/>
  <c r="C177" i="30"/>
  <c r="C171" i="30"/>
  <c r="C189" i="30"/>
  <c r="C166" i="30"/>
  <c r="C161" i="30"/>
  <c r="C156" i="30"/>
  <c r="C151" i="30"/>
  <c r="C144" i="30"/>
  <c r="C135" i="30"/>
  <c r="C129" i="30"/>
  <c r="C124" i="30"/>
  <c r="C119" i="30"/>
  <c r="C113" i="30"/>
  <c r="C101" i="30"/>
  <c r="C94" i="30"/>
  <c r="C87" i="30"/>
  <c r="C82" i="30"/>
  <c r="C77" i="30"/>
  <c r="C70" i="30"/>
  <c r="C64" i="30"/>
  <c r="C58" i="30"/>
  <c r="C52" i="30"/>
  <c r="C46" i="30"/>
  <c r="C36" i="30"/>
  <c r="C41" i="30"/>
  <c r="C32" i="30"/>
  <c r="C27" i="30"/>
  <c r="C15" i="30"/>
  <c r="C187" i="28"/>
  <c r="C182" i="28"/>
  <c r="C177" i="28"/>
  <c r="C171" i="28"/>
  <c r="C166" i="28"/>
  <c r="C161" i="28"/>
  <c r="C156" i="28"/>
  <c r="C151" i="28"/>
  <c r="C144" i="28"/>
  <c r="C135" i="28"/>
  <c r="C129" i="28"/>
  <c r="C124" i="28"/>
  <c r="C119" i="28"/>
  <c r="C113" i="28"/>
  <c r="C101" i="28"/>
  <c r="C94" i="28"/>
  <c r="C87" i="28"/>
  <c r="C82" i="28"/>
  <c r="C77" i="28"/>
  <c r="C70" i="28"/>
  <c r="C64" i="28"/>
  <c r="C58" i="28"/>
  <c r="C52" i="28"/>
  <c r="C46" i="28"/>
  <c r="C40" i="28"/>
  <c r="C41" i="28"/>
  <c r="C36" i="28"/>
  <c r="C32" i="28"/>
  <c r="C27" i="28"/>
  <c r="C15" i="28"/>
  <c r="C158" i="34"/>
  <c r="D40" i="39"/>
  <c r="D137" i="39"/>
  <c r="C156" i="26"/>
  <c r="C189" i="28"/>
  <c r="D43" i="41" l="1"/>
</calcChain>
</file>

<file path=xl/comments1.xml><?xml version="1.0" encoding="utf-8"?>
<comments xmlns="http://schemas.openxmlformats.org/spreadsheetml/2006/main">
  <authors>
    <author>User</author>
  </authors>
  <commentList>
    <comment ref="B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Soma 2 CCs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Soma 2 CCs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Soma 2 CCs</t>
        </r>
      </text>
    </comment>
  </commentList>
</comments>
</file>

<file path=xl/sharedStrings.xml><?xml version="1.0" encoding="utf-8"?>
<sst xmlns="http://schemas.openxmlformats.org/spreadsheetml/2006/main" count="4506" uniqueCount="567">
  <si>
    <t xml:space="preserve"> </t>
  </si>
  <si>
    <t>Valor R$</t>
  </si>
  <si>
    <t>%</t>
  </si>
  <si>
    <t>Valor Un.das Cotas</t>
  </si>
  <si>
    <t xml:space="preserve"> Quant.Cotas</t>
  </si>
  <si>
    <t xml:space="preserve">Benchmark     </t>
  </si>
  <si>
    <t>BB PREVIDENCIARIO RF IMA-B FI</t>
  </si>
  <si>
    <t>IMA-B</t>
  </si>
  <si>
    <t>BB PREVIDENCIARIO RF IRF- M TITULOS PUBLICOS</t>
  </si>
  <si>
    <t>IRFM-IMA-B</t>
  </si>
  <si>
    <t>BB PREVIDENCIARIO RF IMA-B TITULOS PUBLICOS</t>
  </si>
  <si>
    <t>BB PREVIDENCIARIO RF IRF- M1  TITULOS PUBLICOS FIC</t>
  </si>
  <si>
    <t>IRFM</t>
  </si>
  <si>
    <t>BB PREVIDENCIARIO RF IRF- M1  TITULOS PUBLICOS FIC      6.252-9</t>
  </si>
  <si>
    <t>494.884,908703</t>
  </si>
  <si>
    <t>BB PREVIDENCIARIO RF IRF- M1  TITULOS PUBLICOS FIC    130-9</t>
  </si>
  <si>
    <t>BB AÇÕES CONSUMO</t>
  </si>
  <si>
    <t>1.163.378,739199</t>
  </si>
  <si>
    <t>TOTAL POR BANCO</t>
  </si>
  <si>
    <t>CAIXA FI NOVO BRASIL RF CRED. PRIV L</t>
  </si>
  <si>
    <t>FI CAIXA BRASIL IPCA XIII RF CRED. P</t>
  </si>
  <si>
    <t>4.000.000,000000</t>
  </si>
  <si>
    <t>IPCA</t>
  </si>
  <si>
    <t xml:space="preserve">FI CAIXA BRASIL IPCA VI MULTIMERCADO </t>
  </si>
  <si>
    <t>CAIXA VALOR DIVIDENDOS RPPS</t>
  </si>
  <si>
    <t>DIVIDENDOS</t>
  </si>
  <si>
    <r>
      <t xml:space="preserve">TIPO DE APLICAÇÃO     </t>
    </r>
    <r>
      <rPr>
        <b/>
        <sz val="8"/>
        <color indexed="10"/>
        <rFont val="Arial"/>
        <family val="2"/>
      </rPr>
      <t xml:space="preserve">  IMOBILIARIO</t>
    </r>
  </si>
  <si>
    <t xml:space="preserve">FUNDO - IMOBILIARIO </t>
  </si>
  <si>
    <t>IBX 50</t>
  </si>
  <si>
    <t xml:space="preserve">  </t>
  </si>
  <si>
    <t>CDI</t>
  </si>
  <si>
    <t>187,05109766</t>
  </si>
  <si>
    <t>1.406.047,3616</t>
  </si>
  <si>
    <r>
      <t xml:space="preserve">TIPO DE APLICAÇÃO   </t>
    </r>
    <r>
      <rPr>
        <b/>
        <sz val="10"/>
        <color indexed="10"/>
        <rFont val="Arial"/>
        <family val="2"/>
      </rPr>
      <t>TÍTULOS PÚBLICOS</t>
    </r>
  </si>
  <si>
    <t>NTN-B</t>
  </si>
  <si>
    <t>cotas dif.</t>
  </si>
  <si>
    <t>NTN-C</t>
  </si>
  <si>
    <t>7.928</t>
  </si>
  <si>
    <t>IGPM-M</t>
  </si>
  <si>
    <t xml:space="preserve">TDA </t>
  </si>
  <si>
    <t>IR</t>
  </si>
  <si>
    <r>
      <t xml:space="preserve">TIPO DE APLICAÇÃO       </t>
    </r>
    <r>
      <rPr>
        <b/>
        <sz val="10"/>
        <color indexed="10"/>
        <rFont val="Arial"/>
        <family val="2"/>
      </rPr>
      <t>RENDA VARIÁVEL</t>
    </r>
  </si>
  <si>
    <t>IBOVESPA</t>
  </si>
  <si>
    <t>FUNDO - ITAU RPI AÇÕES IBOVESPA ATIVO  FI</t>
  </si>
  <si>
    <t>2.796.987,00509</t>
  </si>
  <si>
    <r>
      <t xml:space="preserve">TIPO DE APLICAÇÃO     </t>
    </r>
    <r>
      <rPr>
        <b/>
        <sz val="8"/>
        <color indexed="10"/>
        <rFont val="Arial"/>
        <family val="2"/>
      </rPr>
      <t xml:space="preserve">  </t>
    </r>
    <r>
      <rPr>
        <b/>
        <sz val="10"/>
        <color indexed="10"/>
        <rFont val="Arial"/>
        <family val="2"/>
      </rPr>
      <t>RENDA VARIÁVEL</t>
    </r>
  </si>
  <si>
    <t>FUNDO FIP BRASIL OLEO &amp; GAS - FIP</t>
  </si>
  <si>
    <t>FUNDO - AQUILA FUNDO DE INVESTIMENTO IMOBILIARIO</t>
  </si>
  <si>
    <t>FUNDO - QUEST SMALL FIQ FIA</t>
  </si>
  <si>
    <t>3.612,41393</t>
  </si>
  <si>
    <t>56.220,25</t>
  </si>
  <si>
    <t>IMA B</t>
  </si>
  <si>
    <t>FUNDO - GERAÇÃO FIA</t>
  </si>
  <si>
    <t>FUNDO - GERAÇÃO FUT. DIVID. FUNDO IVESTIM. EM AÇÕES</t>
  </si>
  <si>
    <t>FUNDO - GERAÇÃO FUTURO SELEÇÃO FUNDO INVEST.</t>
  </si>
  <si>
    <t>FUNDO - HSBC FIC FI AÇÕES REGIMES PREVIDENCIARIOS</t>
  </si>
  <si>
    <t xml:space="preserve">FUNDO - BNY MELLON ARX FIA </t>
  </si>
  <si>
    <t>FUNDO - QUELUZ VALOR FUNDO DE INVESTIMENTO EM AÇÕES</t>
  </si>
  <si>
    <t>FUNDO - VECTOR QUELUZ LAJES CORPORATIVAS FII</t>
  </si>
  <si>
    <t>FUNDO -  ATICO GERAÇÃO DE ENERGIA FIP</t>
  </si>
  <si>
    <t>FIP</t>
  </si>
  <si>
    <t>FUNDO -  ATICO FIC FIP ATICO FLORESTA</t>
  </si>
  <si>
    <r>
      <t xml:space="preserve">TIPO DE APLICAÇÃO     </t>
    </r>
    <r>
      <rPr>
        <b/>
        <sz val="8"/>
        <color indexed="10"/>
        <rFont val="Arial"/>
        <family val="2"/>
      </rPr>
      <t xml:space="preserve">  </t>
    </r>
    <r>
      <rPr>
        <b/>
        <sz val="10"/>
        <color indexed="10"/>
        <rFont val="Arial"/>
        <family val="2"/>
      </rPr>
      <t>RENDA FIXA</t>
    </r>
  </si>
  <si>
    <t xml:space="preserve">FUNDO -  ATICO INSTITUCIONAL FI </t>
  </si>
  <si>
    <t>1.500,000000</t>
  </si>
  <si>
    <t xml:space="preserve">FUNDO -  BRA 1 FUNDO DE INVESTIMENTO EM RENDA FIXA </t>
  </si>
  <si>
    <r>
      <t xml:space="preserve">TIPO DE APLICAÇÃO     </t>
    </r>
    <r>
      <rPr>
        <b/>
        <sz val="8"/>
        <color indexed="10"/>
        <rFont val="Arial"/>
        <family val="2"/>
      </rPr>
      <t xml:space="preserve">  </t>
    </r>
    <r>
      <rPr>
        <b/>
        <sz val="10"/>
        <color indexed="10"/>
        <rFont val="Arial"/>
        <family val="2"/>
      </rPr>
      <t>RENDA VARIAVEL</t>
    </r>
  </si>
  <si>
    <t>FUNDO - DAYCOVAL  DIVIDENDOS ADMP FIA</t>
  </si>
  <si>
    <t>209.850,42600308</t>
  </si>
  <si>
    <t>FUNDO - BTG PACTUAL FI MM LOCAL INSTITUCIONAL</t>
  </si>
  <si>
    <t>53.358,85309400</t>
  </si>
  <si>
    <t>FUNDO - XP INVESTOR FIA</t>
  </si>
  <si>
    <t>TOTAL</t>
  </si>
  <si>
    <t>21.982.064,295362</t>
  </si>
  <si>
    <t>FIDC TRENDBANK - BANCO DE FOMENTO MULTISETORIAL SR4</t>
  </si>
  <si>
    <t>100,00000000</t>
  </si>
  <si>
    <t>FIDC TRENDBANK - BANCO DE FOMENTO MULTISETORIAL SR2</t>
  </si>
  <si>
    <t>FIDC TRENDBANK - BANCO DE FOMENTO MULTISETORIAL SR3</t>
  </si>
  <si>
    <t>FUNDO- BTG PACTUAL CORPORATE OFFICE FUND BRCR11</t>
  </si>
  <si>
    <t>3,24600</t>
  </si>
  <si>
    <t>IMOBILIARIO</t>
  </si>
  <si>
    <t>FUNDO - LEME IMA-B FI RF PREV</t>
  </si>
  <si>
    <t xml:space="preserve">FUNDO - SUL AMÉRICA TOTAL RETURN FIA </t>
  </si>
  <si>
    <t>38.444,7239300</t>
  </si>
  <si>
    <t>FUNDO - BTG PACTUAL MULTGESTORES IBOVESPA INST. FIQ. FIA</t>
  </si>
  <si>
    <t xml:space="preserve">FUNDO - F.I. MULTIMERCADO VETORIAL </t>
  </si>
  <si>
    <t>FUNDO - BRS PLUS FIA</t>
  </si>
  <si>
    <t>FUNDO  -GRAU SAVANA  INST.FIM</t>
  </si>
  <si>
    <t>2.208,36357</t>
  </si>
  <si>
    <t>727.078,25416500</t>
  </si>
  <si>
    <t>FUNDO - FI RF REGIMES PREVIDENCIARIOS ATIVO</t>
  </si>
  <si>
    <r>
      <t xml:space="preserve">TIPO DE APLICAÇÃO     </t>
    </r>
    <r>
      <rPr>
        <b/>
        <sz val="10"/>
        <color indexed="10"/>
        <rFont val="Arial"/>
        <family val="2"/>
      </rPr>
      <t>RENDA FIXA</t>
    </r>
  </si>
  <si>
    <r>
      <t xml:space="preserve">TIPO DE APLICAÇÃO     </t>
    </r>
    <r>
      <rPr>
        <b/>
        <sz val="10"/>
        <color indexed="10"/>
        <rFont val="Arial"/>
        <family val="2"/>
      </rPr>
      <t xml:space="preserve">  RENDA VARIÁVEL</t>
    </r>
  </si>
  <si>
    <t>FUNDO - LEME BRASPREV FI RENDA FIXA LP PREVIDENCIARIO CRED.</t>
  </si>
  <si>
    <r>
      <t xml:space="preserve">TIPO DE APLICAÇÃO                    </t>
    </r>
    <r>
      <rPr>
        <b/>
        <sz val="9"/>
        <color indexed="10"/>
        <rFont val="Arial"/>
        <family val="2"/>
      </rPr>
      <t>FIDIC</t>
    </r>
  </si>
  <si>
    <r>
      <t xml:space="preserve">TIPO DE APLICAÇÃO       </t>
    </r>
    <r>
      <rPr>
        <b/>
        <sz val="9"/>
        <color indexed="10"/>
        <rFont val="Arial"/>
        <family val="2"/>
      </rPr>
      <t>RENDA VARIÁVEL</t>
    </r>
  </si>
  <si>
    <r>
      <t xml:space="preserve">TIPO DE APLICAÇÃO   </t>
    </r>
    <r>
      <rPr>
        <b/>
        <sz val="9"/>
        <color indexed="10"/>
        <rFont val="Arial"/>
        <family val="2"/>
      </rPr>
      <t>RENDA VARIÁVEL</t>
    </r>
  </si>
  <si>
    <r>
      <t xml:space="preserve">TIPO DE APLICAÇÃO           </t>
    </r>
    <r>
      <rPr>
        <b/>
        <sz val="9"/>
        <color indexed="10"/>
        <rFont val="Arial"/>
        <family val="2"/>
      </rPr>
      <t>RENDA FIXA</t>
    </r>
  </si>
  <si>
    <r>
      <t>SCHRODER FIA</t>
    </r>
    <r>
      <rPr>
        <sz val="8"/>
        <color indexed="10"/>
        <rFont val="Arial"/>
        <family val="2"/>
      </rPr>
      <t xml:space="preserve">   </t>
    </r>
  </si>
  <si>
    <r>
      <t xml:space="preserve">TIPO DE APLICAÇÃO     </t>
    </r>
    <r>
      <rPr>
        <b/>
        <sz val="9"/>
        <color indexed="10"/>
        <rFont val="Arial"/>
        <family val="2"/>
      </rPr>
      <t>RENDA VARIÁVEL</t>
    </r>
  </si>
  <si>
    <r>
      <t xml:space="preserve">TIPO DE APLICAÇÃO     </t>
    </r>
    <r>
      <rPr>
        <b/>
        <sz val="9"/>
        <color indexed="10"/>
        <rFont val="Arial"/>
        <family val="2"/>
      </rPr>
      <t>FUNDO MULTIMERCADOS</t>
    </r>
  </si>
  <si>
    <r>
      <t xml:space="preserve">TIPO DE APLICAÇÃO     </t>
    </r>
    <r>
      <rPr>
        <b/>
        <sz val="9"/>
        <color indexed="10"/>
        <rFont val="Arial"/>
        <family val="2"/>
      </rPr>
      <t>RENDA FIXA</t>
    </r>
  </si>
  <si>
    <r>
      <t xml:space="preserve">TIPO DE APLICAÇÃO         </t>
    </r>
    <r>
      <rPr>
        <b/>
        <sz val="9"/>
        <color indexed="10"/>
        <rFont val="Arial"/>
        <family val="2"/>
      </rPr>
      <t>RENDA FIXA</t>
    </r>
  </si>
  <si>
    <r>
      <t xml:space="preserve">TIPO DE APLICAÇÃO     </t>
    </r>
    <r>
      <rPr>
        <b/>
        <sz val="9"/>
        <color indexed="10"/>
        <rFont val="Arial"/>
        <family val="2"/>
      </rPr>
      <t xml:space="preserve">  IMOBILIARIO</t>
    </r>
  </si>
  <si>
    <t>2.764.720,0824420</t>
  </si>
  <si>
    <t>SMALL</t>
  </si>
  <si>
    <t>404.554,721656</t>
  </si>
  <si>
    <t>FUNDO - QUEST A  FIQ  FIA</t>
  </si>
  <si>
    <t xml:space="preserve">FUNDO - J MALUCELLI SMALL CAPS  FI  EM  AÇÕES </t>
  </si>
  <si>
    <t xml:space="preserve">    </t>
  </si>
  <si>
    <t xml:space="preserve">FUNDO - QUEST  YIELD FIQ RF LP </t>
  </si>
  <si>
    <t>906.317,18302700</t>
  </si>
  <si>
    <t>FUNDO - LMX QUALITY FIA</t>
  </si>
  <si>
    <t>FUNDO - WA  DIVIDENDOS YIELD FIC FIA</t>
  </si>
  <si>
    <t>1,355.396,0984783</t>
  </si>
  <si>
    <t xml:space="preserve">FUNDO - BRZ  EQUITY FUNDAMENTAL INSTITUCIONAL </t>
  </si>
  <si>
    <t>2.156.216,20714180</t>
  </si>
  <si>
    <t>AÇÕES CONS</t>
  </si>
  <si>
    <t>3.133.266,195077</t>
  </si>
  <si>
    <t>3.455.099,1260</t>
  </si>
  <si>
    <t>CAIXA FI BRASIL DI</t>
  </si>
  <si>
    <t>2.035.223,61510665</t>
  </si>
  <si>
    <t>12.886</t>
  </si>
  <si>
    <t>FUNDO - LMX IBOVESPA FIA</t>
  </si>
  <si>
    <t>FUNDO - LMX IMA-B RENDA FIXA</t>
  </si>
  <si>
    <t>270.194,3653804</t>
  </si>
  <si>
    <t>FUNDO -  VIAJA BRASIL FIP</t>
  </si>
  <si>
    <t>TOTAL GERAL</t>
  </si>
  <si>
    <r>
      <t xml:space="preserve">TIPO DE APLICAÇÃO                 </t>
    </r>
    <r>
      <rPr>
        <b/>
        <sz val="8"/>
        <color indexed="10"/>
        <rFont val="Arial"/>
        <family val="2"/>
      </rPr>
      <t xml:space="preserve">FIDIC </t>
    </r>
  </si>
  <si>
    <t>FIDC PREMIUM (RURAL) ABERTO</t>
  </si>
  <si>
    <t>FUNDO - OURINVEST FIDIC (ABERTO)</t>
  </si>
  <si>
    <t>FUNDO - LEME MULTISETORIAL IPCA FIDIC (ABERTO)</t>
  </si>
  <si>
    <t>1.967.743,102953</t>
  </si>
  <si>
    <t>3.714638,63299</t>
  </si>
  <si>
    <t>FUNDO - VECTOR QUELUZ LAJES CORPORATIVAS II FI</t>
  </si>
  <si>
    <t>FI RF MONTE CARLO INSTITUCIONAL IMA-B</t>
  </si>
  <si>
    <t>317.827,29766100</t>
  </si>
  <si>
    <t>111,147.78123409</t>
  </si>
  <si>
    <t>812.174,92897</t>
  </si>
  <si>
    <t>2.350.000,000000</t>
  </si>
  <si>
    <t>198.74009010</t>
  </si>
  <si>
    <t>1,113,36394000</t>
  </si>
  <si>
    <t>13.819,21784726</t>
  </si>
  <si>
    <t>JANEIRO- 2014</t>
  </si>
  <si>
    <t xml:space="preserve">                                                                                            RELATORIO DOS INVESTIMENTOS  HORTOPREV - EXERCICIO - 2014</t>
  </si>
  <si>
    <t>2,776682731</t>
  </si>
  <si>
    <t>2,501586681</t>
  </si>
  <si>
    <t>1,476427446</t>
  </si>
  <si>
    <t>5.847.585,195606</t>
  </si>
  <si>
    <t>1.146.246,675053</t>
  </si>
  <si>
    <t>-8,5245</t>
  </si>
  <si>
    <t>1,503559604</t>
  </si>
  <si>
    <t>1,513006</t>
  </si>
  <si>
    <t>1,417995</t>
  </si>
  <si>
    <t>1,3485</t>
  </si>
  <si>
    <t>1,327160</t>
  </si>
  <si>
    <t>0,91768200</t>
  </si>
  <si>
    <t>1,0864265</t>
  </si>
  <si>
    <t>1,2839210</t>
  </si>
  <si>
    <t>5,960141160</t>
  </si>
  <si>
    <t>2,227214860</t>
  </si>
  <si>
    <t>1,126941280</t>
  </si>
  <si>
    <t>122,40</t>
  </si>
  <si>
    <t>12,1129286</t>
  </si>
  <si>
    <t>1,5813744</t>
  </si>
  <si>
    <t>1,475451500</t>
  </si>
  <si>
    <t>980,78481432</t>
  </si>
  <si>
    <t>151,89653248</t>
  </si>
  <si>
    <t>9,6925899</t>
  </si>
  <si>
    <t>1,04662681</t>
  </si>
  <si>
    <t>206,1964823</t>
  </si>
  <si>
    <t>4,476227500</t>
  </si>
  <si>
    <t>0,973042700</t>
  </si>
  <si>
    <t>842,4282757</t>
  </si>
  <si>
    <t>23.379</t>
  </si>
  <si>
    <t>1,547030,90875183</t>
  </si>
  <si>
    <t>881.335.15574552</t>
  </si>
  <si>
    <t>2,485.287.80654882</t>
  </si>
  <si>
    <t>126,15</t>
  </si>
  <si>
    <t>208,0506863</t>
  </si>
  <si>
    <t>1,5162847</t>
  </si>
  <si>
    <t>1,487446500</t>
  </si>
  <si>
    <t>1,083379</t>
  </si>
  <si>
    <t>1,547,030.90875183</t>
  </si>
  <si>
    <t>1,38048/452</t>
  </si>
  <si>
    <t>1,952,884.62736481</t>
  </si>
  <si>
    <t>1,255.930,6330904</t>
  </si>
  <si>
    <t>154,37521322</t>
  </si>
  <si>
    <t>1,05805041</t>
  </si>
  <si>
    <t>5,950063410</t>
  </si>
  <si>
    <t>2,226272020</t>
  </si>
  <si>
    <t>1,147395790</t>
  </si>
  <si>
    <t>980,0598905</t>
  </si>
  <si>
    <t>0,93840100</t>
  </si>
  <si>
    <t>6,5791097</t>
  </si>
  <si>
    <t>12,0439419</t>
  </si>
  <si>
    <t>1,8272</t>
  </si>
  <si>
    <t>1,531033129</t>
  </si>
  <si>
    <t>2,836399246</t>
  </si>
  <si>
    <t>2,611252527</t>
  </si>
  <si>
    <t>1,491728588</t>
  </si>
  <si>
    <t>7.400.265,244320</t>
  </si>
  <si>
    <t>1,572437</t>
  </si>
  <si>
    <t>-0,2710</t>
  </si>
  <si>
    <t>1,323563</t>
  </si>
  <si>
    <t>1,414405</t>
  </si>
  <si>
    <t>1,2854100</t>
  </si>
  <si>
    <t>852,8382983</t>
  </si>
  <si>
    <t>2,47803592</t>
  </si>
  <si>
    <t>2,817,01457448</t>
  </si>
  <si>
    <t>2,0665,3593283</t>
  </si>
  <si>
    <t>2,994,11975229</t>
  </si>
  <si>
    <t>FEVEREIRO- 2014</t>
  </si>
  <si>
    <t>MARÇO- 2014</t>
  </si>
  <si>
    <t>1,502968933</t>
  </si>
  <si>
    <t>8.489.631,663330</t>
  </si>
  <si>
    <t>2,853948138</t>
  </si>
  <si>
    <t>4,6483</t>
  </si>
  <si>
    <t>1,602200167</t>
  </si>
  <si>
    <t>1.218.222,306970</t>
  </si>
  <si>
    <t>128,12</t>
  </si>
  <si>
    <t>1,5325567</t>
  </si>
  <si>
    <t>988,147,17114017</t>
  </si>
  <si>
    <t>1,547957200</t>
  </si>
  <si>
    <t>10,0123518</t>
  </si>
  <si>
    <t>1,04324929</t>
  </si>
  <si>
    <t>4,55655310</t>
  </si>
  <si>
    <t>1,01345380</t>
  </si>
  <si>
    <t>0,97643900</t>
  </si>
  <si>
    <t>12,0866028</t>
  </si>
  <si>
    <t>208,8702494</t>
  </si>
  <si>
    <t>1,748,94976840</t>
  </si>
  <si>
    <t>6,224551200</t>
  </si>
  <si>
    <t>2,298958180</t>
  </si>
  <si>
    <t>1,155679120</t>
  </si>
  <si>
    <t>155,73535704</t>
  </si>
  <si>
    <t>1,14234</t>
  </si>
  <si>
    <t>979,37004993</t>
  </si>
  <si>
    <t>1,3509960</t>
  </si>
  <si>
    <t>1,582179</t>
  </si>
  <si>
    <t>1,430663</t>
  </si>
  <si>
    <t>1,1230</t>
  </si>
  <si>
    <t>1,338426</t>
  </si>
  <si>
    <t>2,41364824</t>
  </si>
  <si>
    <t>1.418,94100831</t>
  </si>
  <si>
    <t>1.342,68811388</t>
  </si>
  <si>
    <t>ABRIL - 2014</t>
  </si>
  <si>
    <t>4,59207420</t>
  </si>
  <si>
    <t>1,3694</t>
  </si>
  <si>
    <t>1,356755</t>
  </si>
  <si>
    <t>1,449313</t>
  </si>
  <si>
    <t>1,621066</t>
  </si>
  <si>
    <t>2,889486870</t>
  </si>
  <si>
    <t>2,691798418</t>
  </si>
  <si>
    <t>1,515873866</t>
  </si>
  <si>
    <t>1,5772</t>
  </si>
  <si>
    <t>1,627471591</t>
  </si>
  <si>
    <t>1,3789400</t>
  </si>
  <si>
    <t>1.03113520</t>
  </si>
  <si>
    <t>1,5684559</t>
  </si>
  <si>
    <t>1,572354900</t>
  </si>
  <si>
    <t>3.442.246,847207600</t>
  </si>
  <si>
    <t>978,59400977</t>
  </si>
  <si>
    <t>1,01930893</t>
  </si>
  <si>
    <t>1.733,51118204467</t>
  </si>
  <si>
    <t>1,085,008,55</t>
  </si>
  <si>
    <t>211,8373129</t>
  </si>
  <si>
    <t>125,49</t>
  </si>
  <si>
    <t>1,1741408</t>
  </si>
  <si>
    <t>157.19741731</t>
  </si>
  <si>
    <t>0,99860300</t>
  </si>
  <si>
    <t>6,288823420</t>
  </si>
  <si>
    <t>2,381367800</t>
  </si>
  <si>
    <t>1,166651730</t>
  </si>
  <si>
    <t>1.857.807,01369400</t>
  </si>
  <si>
    <t>816,6771871</t>
  </si>
  <si>
    <t>7.806.245,235323</t>
  </si>
  <si>
    <t>1.081.621,142289</t>
  </si>
  <si>
    <t>2,30560213</t>
  </si>
  <si>
    <t>781,27173221</t>
  </si>
  <si>
    <t>739,28673811</t>
  </si>
  <si>
    <t>10,1554899</t>
  </si>
  <si>
    <t>213,92952090</t>
  </si>
  <si>
    <t>1,037471100</t>
  </si>
  <si>
    <t>1,594204300</t>
  </si>
  <si>
    <t>1,5799667</t>
  </si>
  <si>
    <t>MAIO - 2014</t>
  </si>
  <si>
    <r>
      <rPr>
        <b/>
        <sz val="10"/>
        <rFont val="Arial"/>
        <family val="2"/>
      </rPr>
      <t>TOTA</t>
    </r>
    <r>
      <rPr>
        <sz val="10"/>
        <rFont val="Arial"/>
        <family val="2"/>
      </rPr>
      <t>L</t>
    </r>
  </si>
  <si>
    <t>3.456.889,596385</t>
  </si>
  <si>
    <t>2,942055391</t>
  </si>
  <si>
    <t>2,805705102</t>
  </si>
  <si>
    <t>1,529890772</t>
  </si>
  <si>
    <t>9.153.855,253225</t>
  </si>
  <si>
    <t>0,92,46</t>
  </si>
  <si>
    <t>1.111.496,148838</t>
  </si>
  <si>
    <t>1,659986377</t>
  </si>
  <si>
    <t>1,689162</t>
  </si>
  <si>
    <t>1,372021</t>
  </si>
  <si>
    <t>1,00953100</t>
  </si>
  <si>
    <t>1,1525907</t>
  </si>
  <si>
    <t>820,5544459</t>
  </si>
  <si>
    <t>6,383444250</t>
  </si>
  <si>
    <t>2,444902250</t>
  </si>
  <si>
    <t>1,182884730</t>
  </si>
  <si>
    <t>31,82735810</t>
  </si>
  <si>
    <t>389,52140203</t>
  </si>
  <si>
    <t>158.82551422</t>
  </si>
  <si>
    <t>1,02893093</t>
  </si>
  <si>
    <t>1.943.361.5884775</t>
  </si>
  <si>
    <t>1,3783120</t>
  </si>
  <si>
    <t>124,44</t>
  </si>
  <si>
    <t>1,952,88462736481</t>
  </si>
  <si>
    <t>2,19730748</t>
  </si>
  <si>
    <t>480,80049021</t>
  </si>
  <si>
    <t>454,96260669</t>
  </si>
  <si>
    <t>2,00</t>
  </si>
  <si>
    <t>1,13</t>
  </si>
  <si>
    <t>1,465376</t>
  </si>
  <si>
    <t xml:space="preserve"> Asset</t>
  </si>
  <si>
    <t>FMD </t>
  </si>
  <si>
    <t>JUNHO - 2014</t>
  </si>
  <si>
    <t>2,969391893</t>
  </si>
  <si>
    <t>2,806496397</t>
  </si>
  <si>
    <t>1,542786475</t>
  </si>
  <si>
    <t>1,542785475</t>
  </si>
  <si>
    <t>1.124.937,219886</t>
  </si>
  <si>
    <t>4,4719</t>
  </si>
  <si>
    <t>1,734220532</t>
  </si>
  <si>
    <t>1,693123</t>
  </si>
  <si>
    <t>1,478133</t>
  </si>
  <si>
    <t>1,385154</t>
  </si>
  <si>
    <t>0,9572</t>
  </si>
  <si>
    <t>1,04464700</t>
  </si>
  <si>
    <t>1,1872482</t>
  </si>
  <si>
    <t>1,4197900</t>
  </si>
  <si>
    <t>6,610631670</t>
  </si>
  <si>
    <t>2,540013930</t>
  </si>
  <si>
    <t>1,192655940</t>
  </si>
  <si>
    <t>215,9416636</t>
  </si>
  <si>
    <t>122,64</t>
  </si>
  <si>
    <t>1,6201252</t>
  </si>
  <si>
    <t>1.031,918,29</t>
  </si>
  <si>
    <t>1,654627000</t>
  </si>
  <si>
    <t>1,086504446</t>
  </si>
  <si>
    <t>1,072605200</t>
  </si>
  <si>
    <t>1,6027065927</t>
  </si>
  <si>
    <t>2,15401400</t>
  </si>
  <si>
    <t>824,1555531</t>
  </si>
  <si>
    <t>281,14927023</t>
  </si>
  <si>
    <t>266,04050585</t>
  </si>
  <si>
    <t>JULHO - 2014</t>
  </si>
  <si>
    <t>1,03524400</t>
  </si>
  <si>
    <t>218,2786221</t>
  </si>
  <si>
    <t>1,654884900</t>
  </si>
  <si>
    <t>1,07503280</t>
  </si>
  <si>
    <t>22.716</t>
  </si>
  <si>
    <t>1,270.181.0190477</t>
  </si>
  <si>
    <t>1,6231311552</t>
  </si>
  <si>
    <t>120,43</t>
  </si>
  <si>
    <t>996,82</t>
  </si>
  <si>
    <t>2.000</t>
  </si>
  <si>
    <t>1,4534020</t>
  </si>
  <si>
    <t>1,556874321</t>
  </si>
  <si>
    <t>1.123.556,995160</t>
  </si>
  <si>
    <t>8.031.633,182303</t>
  </si>
  <si>
    <t>4.746.786,97533</t>
  </si>
  <si>
    <t>3,002701334</t>
  </si>
  <si>
    <t>2,837557490</t>
  </si>
  <si>
    <t>1,0515</t>
  </si>
  <si>
    <t>1,752457186</t>
  </si>
  <si>
    <t>1,490759</t>
  </si>
  <si>
    <t>0,9449</t>
  </si>
  <si>
    <t>1,398242</t>
  </si>
  <si>
    <t>1,711260</t>
  </si>
  <si>
    <t>CX FI BRASIL IMA-B 5 TP RF LP</t>
  </si>
  <si>
    <t>1,574970</t>
  </si>
  <si>
    <t>701.839,905213</t>
  </si>
  <si>
    <t>1,08940490</t>
  </si>
  <si>
    <t>1,2315752</t>
  </si>
  <si>
    <t>6,75465210</t>
  </si>
  <si>
    <t>2,47367502</t>
  </si>
  <si>
    <t>1,20109239</t>
  </si>
  <si>
    <t>826,3533789</t>
  </si>
  <si>
    <t>FUNDO - F.I. MULTIMERCADO CREDITO  PRIVADO CAELUM</t>
  </si>
  <si>
    <t>1,6221748</t>
  </si>
  <si>
    <t>2,09210634</t>
  </si>
  <si>
    <t>83,72029318</t>
  </si>
  <si>
    <t>79,22122240</t>
  </si>
  <si>
    <t>FUNDO - BRADESCO FIC FI RENDA FIXA IMA GERAL (5)</t>
  </si>
  <si>
    <t>2,19681940</t>
  </si>
  <si>
    <t>908116,5008630</t>
  </si>
  <si>
    <t>AGOSTO - 2014</t>
  </si>
  <si>
    <t>ok</t>
  </si>
  <si>
    <t>2,25529070</t>
  </si>
  <si>
    <t>1,08585400</t>
  </si>
  <si>
    <t>1,595902</t>
  </si>
  <si>
    <t>1,503614</t>
  </si>
  <si>
    <t>0,5209</t>
  </si>
  <si>
    <t>1,405525</t>
  </si>
  <si>
    <t>1,11547030</t>
  </si>
  <si>
    <t>1,77212920</t>
  </si>
  <si>
    <t>1,6401865694</t>
  </si>
  <si>
    <t>117,68</t>
  </si>
  <si>
    <t>verificar</t>
  </si>
  <si>
    <t>1,3494227</t>
  </si>
  <si>
    <t>1,6359717</t>
  </si>
  <si>
    <t>7,39150491</t>
  </si>
  <si>
    <t>2,67916640</t>
  </si>
  <si>
    <t>1,21210212</t>
  </si>
  <si>
    <t>1,17304840</t>
  </si>
  <si>
    <t>220,4374458</t>
  </si>
  <si>
    <t>1,5811140</t>
  </si>
  <si>
    <t>982,99</t>
  </si>
  <si>
    <t>1,786704</t>
  </si>
  <si>
    <t>3,049609208</t>
  </si>
  <si>
    <t>2,972318810</t>
  </si>
  <si>
    <t>1,569569469</t>
  </si>
  <si>
    <t>643.402,828948</t>
  </si>
  <si>
    <t>1.140.961,874482</t>
  </si>
  <si>
    <t>8,6187</t>
  </si>
  <si>
    <t>1,903497925</t>
  </si>
  <si>
    <t>FUNDO - LEME FICFIM CREDITO PRIVADO</t>
  </si>
  <si>
    <t>7.730.982,42748</t>
  </si>
  <si>
    <t>OK</t>
  </si>
  <si>
    <t>837,5810033</t>
  </si>
  <si>
    <t>2,03450769</t>
  </si>
  <si>
    <t>FUNDO - F.I. MULTIMERCADO VETORIAL CRED PRIVADO CAELUM</t>
  </si>
  <si>
    <t>BB PREVIDENCIARIO RF PERFIL</t>
  </si>
  <si>
    <t>SETEMBRO - 2014</t>
  </si>
  <si>
    <r>
      <t xml:space="preserve">TIPO DE APLICAÇÃO         </t>
    </r>
    <r>
      <rPr>
        <b/>
        <sz val="8"/>
        <color indexed="10"/>
        <rFont val="Calibri"/>
        <family val="2"/>
      </rPr>
      <t>RENDA FIXA</t>
    </r>
  </si>
  <si>
    <r>
      <t xml:space="preserve">TIPO DE APLICAÇÃO     </t>
    </r>
    <r>
      <rPr>
        <b/>
        <sz val="8"/>
        <color indexed="10"/>
        <rFont val="Calibri"/>
        <family val="2"/>
      </rPr>
      <t>RENDA VARIÁVEL</t>
    </r>
  </si>
  <si>
    <r>
      <t xml:space="preserve">TIPO DE APLICAÇÃO     </t>
    </r>
    <r>
      <rPr>
        <b/>
        <sz val="8"/>
        <color indexed="10"/>
        <rFont val="Calibri"/>
        <family val="2"/>
      </rPr>
      <t>RENDA FIXA</t>
    </r>
  </si>
  <si>
    <r>
      <t xml:space="preserve">TIPO DE APLICAÇÃO     </t>
    </r>
    <r>
      <rPr>
        <b/>
        <sz val="8"/>
        <color indexed="10"/>
        <rFont val="Calibri"/>
        <family val="2"/>
      </rPr>
      <t>FUNDO MULTIMERCADOS</t>
    </r>
  </si>
  <si>
    <r>
      <t xml:space="preserve">TIPO DE APLICAÇÃO     </t>
    </r>
    <r>
      <rPr>
        <b/>
        <sz val="8"/>
        <color indexed="10"/>
        <rFont val="Calibri"/>
        <family val="2"/>
      </rPr>
      <t xml:space="preserve">  IMOBILIARIO</t>
    </r>
  </si>
  <si>
    <r>
      <t xml:space="preserve">TIPO DE APLICAÇÃO   </t>
    </r>
    <r>
      <rPr>
        <b/>
        <sz val="8"/>
        <color indexed="10"/>
        <rFont val="Calibri"/>
        <family val="2"/>
      </rPr>
      <t>RENDA VARIÁVEL</t>
    </r>
  </si>
  <si>
    <r>
      <t>SCHRODER FIA</t>
    </r>
    <r>
      <rPr>
        <sz val="8"/>
        <color indexed="10"/>
        <rFont val="Calibri"/>
        <family val="2"/>
      </rPr>
      <t xml:space="preserve">   </t>
    </r>
  </si>
  <si>
    <r>
      <t xml:space="preserve">TIPO DE APLICAÇÃO                 </t>
    </r>
    <r>
      <rPr>
        <b/>
        <sz val="8"/>
        <color indexed="10"/>
        <rFont val="Calibri"/>
        <family val="2"/>
      </rPr>
      <t xml:space="preserve">FIDIC </t>
    </r>
  </si>
  <si>
    <r>
      <t xml:space="preserve">TIPO DE APLICAÇÃO       </t>
    </r>
    <r>
      <rPr>
        <b/>
        <sz val="8"/>
        <color indexed="10"/>
        <rFont val="Calibri"/>
        <family val="2"/>
      </rPr>
      <t>RENDA VARIÁVEL</t>
    </r>
  </si>
  <si>
    <r>
      <t xml:space="preserve">TIPO DE APLICAÇÃO   </t>
    </r>
    <r>
      <rPr>
        <b/>
        <sz val="8"/>
        <color indexed="10"/>
        <rFont val="Calibri"/>
        <family val="2"/>
      </rPr>
      <t>TÍTULOS PÚBLICOS</t>
    </r>
  </si>
  <si>
    <r>
      <t xml:space="preserve">TIPO DE APLICAÇÃO     </t>
    </r>
    <r>
      <rPr>
        <b/>
        <sz val="8"/>
        <color indexed="10"/>
        <rFont val="Calibri"/>
        <family val="2"/>
      </rPr>
      <t xml:space="preserve">  RENDA VARIÁVEL</t>
    </r>
  </si>
  <si>
    <r>
      <t xml:space="preserve">TIPO DE APLICAÇÃO           </t>
    </r>
    <r>
      <rPr>
        <b/>
        <sz val="8"/>
        <color indexed="10"/>
        <rFont val="Calibri"/>
        <family val="2"/>
      </rPr>
      <t>RENDA FIXA</t>
    </r>
  </si>
  <si>
    <r>
      <t xml:space="preserve">TIPO DE APLICAÇÃO     </t>
    </r>
    <r>
      <rPr>
        <b/>
        <sz val="8"/>
        <color indexed="10"/>
        <rFont val="Calibri"/>
        <family val="2"/>
      </rPr>
      <t xml:space="preserve">  RENDA FIXA</t>
    </r>
  </si>
  <si>
    <r>
      <t xml:space="preserve">TIPO DE APLICAÇÃO     </t>
    </r>
    <r>
      <rPr>
        <b/>
        <sz val="8"/>
        <color indexed="10"/>
        <rFont val="Calibri"/>
        <family val="2"/>
      </rPr>
      <t xml:space="preserve">  RENDA VARIAVEL</t>
    </r>
  </si>
  <si>
    <t>Valor Un. das Cotas</t>
  </si>
  <si>
    <t xml:space="preserve"> Quant. Cotas</t>
  </si>
  <si>
    <t>RELATORIO DOS INVESTIMENTOS  HORTOPREV - EXERCICIO - 2014</t>
  </si>
  <si>
    <t>BB PREVIDENCIARIO RF IRF- M1  TITULOS PUBLICOS FIC 6.252-9</t>
  </si>
  <si>
    <t>BB PREVIDENCIARIO RF IRF- M1  TITULOS PUBLICOS FIC 130-9</t>
  </si>
  <si>
    <t>-</t>
  </si>
  <si>
    <r>
      <t xml:space="preserve">TIPO DE APLICAÇÃO        </t>
    </r>
    <r>
      <rPr>
        <b/>
        <sz val="8"/>
        <color indexed="10"/>
        <rFont val="Calibri"/>
        <family val="2"/>
      </rPr>
      <t>FIDIC</t>
    </r>
  </si>
  <si>
    <r>
      <t xml:space="preserve">TIPO DE APLICAÇÃO </t>
    </r>
    <r>
      <rPr>
        <b/>
        <sz val="8"/>
        <color indexed="10"/>
        <rFont val="Calibri"/>
        <family val="2"/>
      </rPr>
      <t>(R</t>
    </r>
    <r>
      <rPr>
        <b/>
        <sz val="8"/>
        <color indexed="10"/>
        <rFont val="Calibri"/>
        <family val="2"/>
      </rPr>
      <t>ENDA FIXA)</t>
    </r>
  </si>
  <si>
    <r>
      <t xml:space="preserve">TIPO DE APLICAÇÃO </t>
    </r>
    <r>
      <rPr>
        <b/>
        <sz val="8"/>
        <color indexed="10"/>
        <rFont val="Calibri"/>
        <family val="2"/>
      </rPr>
      <t>(</t>
    </r>
    <r>
      <rPr>
        <b/>
        <sz val="8"/>
        <color indexed="10"/>
        <rFont val="Calibri"/>
        <family val="2"/>
      </rPr>
      <t>RENDA VARIÁVEL)</t>
    </r>
  </si>
  <si>
    <r>
      <t xml:space="preserve">TIPO DE APLICAÇÃO </t>
    </r>
    <r>
      <rPr>
        <b/>
        <sz val="8"/>
        <color indexed="10"/>
        <rFont val="Calibri"/>
        <family val="2"/>
      </rPr>
      <t>(</t>
    </r>
    <r>
      <rPr>
        <b/>
        <sz val="8"/>
        <color indexed="10"/>
        <rFont val="Calibri"/>
        <family val="2"/>
      </rPr>
      <t>R</t>
    </r>
    <r>
      <rPr>
        <b/>
        <sz val="8"/>
        <color indexed="10"/>
        <rFont val="Calibri"/>
        <family val="2"/>
      </rPr>
      <t>ENDA FIXA)</t>
    </r>
  </si>
  <si>
    <r>
      <t xml:space="preserve">TIPO DE APLICAÇÃO </t>
    </r>
    <r>
      <rPr>
        <b/>
        <sz val="8"/>
        <color indexed="10"/>
        <rFont val="Calibri"/>
        <family val="2"/>
      </rPr>
      <t>(</t>
    </r>
    <r>
      <rPr>
        <b/>
        <sz val="8"/>
        <color indexed="10"/>
        <rFont val="Calibri"/>
        <family val="2"/>
      </rPr>
      <t>FUNDO MULTIMERCADOS)</t>
    </r>
  </si>
  <si>
    <r>
      <t xml:space="preserve">TIPO DE APLICAÇÃO </t>
    </r>
    <r>
      <rPr>
        <b/>
        <sz val="8"/>
        <color indexed="10"/>
        <rFont val="Calibri"/>
        <family val="2"/>
      </rPr>
      <t>(IMOBILIARIO)</t>
    </r>
  </si>
  <si>
    <r>
      <t xml:space="preserve">TIPO DE APLICAÇÃO </t>
    </r>
    <r>
      <rPr>
        <b/>
        <sz val="8"/>
        <color indexed="10"/>
        <rFont val="Calibri"/>
        <family val="2"/>
      </rPr>
      <t>(</t>
    </r>
    <r>
      <rPr>
        <b/>
        <sz val="8"/>
        <color indexed="10"/>
        <rFont val="Calibri"/>
        <family val="2"/>
      </rPr>
      <t>R</t>
    </r>
    <r>
      <rPr>
        <b/>
        <sz val="8"/>
        <color indexed="10"/>
        <rFont val="Calibri"/>
        <family val="2"/>
      </rPr>
      <t>ENDA VARIÁVEL)</t>
    </r>
  </si>
  <si>
    <r>
      <t xml:space="preserve">TIPO DE APLICAÇÃO </t>
    </r>
    <r>
      <rPr>
        <b/>
        <sz val="8"/>
        <color indexed="10"/>
        <rFont val="Calibri"/>
        <family val="2"/>
      </rPr>
      <t>(</t>
    </r>
    <r>
      <rPr>
        <b/>
        <sz val="8"/>
        <color indexed="10"/>
        <rFont val="Calibri"/>
        <family val="2"/>
      </rPr>
      <t>RENDA VARIÁVEL)</t>
    </r>
  </si>
  <si>
    <r>
      <t xml:space="preserve">TIPO DE APLICAÇÃO </t>
    </r>
    <r>
      <rPr>
        <b/>
        <sz val="8"/>
        <color indexed="10"/>
        <rFont val="Calibri"/>
        <family val="2"/>
      </rPr>
      <t>(</t>
    </r>
    <r>
      <rPr>
        <b/>
        <sz val="8"/>
        <color indexed="10"/>
        <rFont val="Calibri"/>
        <family val="2"/>
      </rPr>
      <t>FI</t>
    </r>
    <r>
      <rPr>
        <b/>
        <sz val="8"/>
        <color indexed="10"/>
        <rFont val="Calibri"/>
        <family val="2"/>
      </rPr>
      <t>DIC )</t>
    </r>
  </si>
  <si>
    <r>
      <t xml:space="preserve">TIPO DE APLICAÇÃO </t>
    </r>
    <r>
      <rPr>
        <b/>
        <sz val="8"/>
        <color indexed="10"/>
        <rFont val="Calibri"/>
        <family val="2"/>
      </rPr>
      <t>(</t>
    </r>
    <r>
      <rPr>
        <b/>
        <sz val="8"/>
        <color indexed="10"/>
        <rFont val="Calibri"/>
        <family val="2"/>
      </rPr>
      <t>TÍT</t>
    </r>
    <r>
      <rPr>
        <b/>
        <sz val="8"/>
        <color indexed="10"/>
        <rFont val="Calibri"/>
        <family val="2"/>
      </rPr>
      <t>ULOS PÚBLICOS)</t>
    </r>
  </si>
  <si>
    <r>
      <t>TIPO DE APLICAÇÃO</t>
    </r>
    <r>
      <rPr>
        <b/>
        <sz val="8"/>
        <color indexed="10"/>
        <rFont val="Calibri"/>
        <family val="2"/>
      </rPr>
      <t xml:space="preserve"> (IMOBILIARIO)</t>
    </r>
  </si>
  <si>
    <r>
      <t xml:space="preserve">TIPO DE APLICAÇÃO </t>
    </r>
    <r>
      <rPr>
        <b/>
        <sz val="8"/>
        <color indexed="10"/>
        <rFont val="Calibri"/>
        <family val="2"/>
      </rPr>
      <t>(</t>
    </r>
    <r>
      <rPr>
        <b/>
        <sz val="8"/>
        <color indexed="10"/>
        <rFont val="Calibri"/>
        <family val="2"/>
      </rPr>
      <t>RE</t>
    </r>
    <r>
      <rPr>
        <b/>
        <sz val="8"/>
        <color indexed="10"/>
        <rFont val="Calibri"/>
        <family val="2"/>
      </rPr>
      <t>NDA VARIÁVEL)</t>
    </r>
  </si>
  <si>
    <r>
      <t xml:space="preserve">TIPO DE APLICAÇÃO </t>
    </r>
    <r>
      <rPr>
        <b/>
        <sz val="8"/>
        <color indexed="10"/>
        <rFont val="Calibri"/>
        <family val="2"/>
      </rPr>
      <t>(</t>
    </r>
    <r>
      <rPr>
        <b/>
        <sz val="8"/>
        <color indexed="10"/>
        <rFont val="Calibri"/>
        <family val="2"/>
      </rPr>
      <t>RE</t>
    </r>
    <r>
      <rPr>
        <b/>
        <sz val="8"/>
        <color indexed="10"/>
        <rFont val="Calibri"/>
        <family val="2"/>
      </rPr>
      <t>NDA FIXA)</t>
    </r>
  </si>
  <si>
    <r>
      <t xml:space="preserve">TIPO DE APLICAÇÃO </t>
    </r>
    <r>
      <rPr>
        <b/>
        <sz val="8"/>
        <color indexed="10"/>
        <rFont val="Calibri"/>
        <family val="2"/>
      </rPr>
      <t>(</t>
    </r>
    <r>
      <rPr>
        <b/>
        <sz val="8"/>
        <color indexed="10"/>
        <rFont val="Calibri"/>
        <family val="2"/>
      </rPr>
      <t>FID</t>
    </r>
    <r>
      <rPr>
        <b/>
        <sz val="8"/>
        <color indexed="10"/>
        <rFont val="Calibri"/>
        <family val="2"/>
      </rPr>
      <t>IC)</t>
    </r>
  </si>
  <si>
    <r>
      <t xml:space="preserve">TIPO DE APLICAÇÃO </t>
    </r>
    <r>
      <rPr>
        <b/>
        <sz val="8"/>
        <color indexed="10"/>
        <rFont val="Calibri"/>
        <family val="2"/>
      </rPr>
      <t>(IMOBILIAIO)</t>
    </r>
  </si>
  <si>
    <t>OUTUBRO - 2014</t>
  </si>
  <si>
    <t>CNPJ FUNDO</t>
  </si>
  <si>
    <t>SCHRODER FIA</t>
  </si>
  <si>
    <t>Benchmark</t>
  </si>
  <si>
    <t>AÇÕESCONS</t>
  </si>
  <si>
    <r>
      <t xml:space="preserve">TIPO DE APLICAÇÃO </t>
    </r>
    <r>
      <rPr>
        <b/>
        <sz val="8"/>
        <color indexed="10"/>
        <rFont val="Calibri"/>
        <family val="2"/>
      </rPr>
      <t>(RENDA VARIÁVEL)</t>
    </r>
  </si>
  <si>
    <r>
      <t xml:space="preserve">TIPO DE APLICAÇÃO </t>
    </r>
    <r>
      <rPr>
        <b/>
        <sz val="8"/>
        <color indexed="10"/>
        <rFont val="Calibri"/>
        <family val="2"/>
      </rPr>
      <t>(</t>
    </r>
    <r>
      <rPr>
        <b/>
        <sz val="8"/>
        <color indexed="10"/>
        <rFont val="Calibri"/>
        <family val="2"/>
      </rPr>
      <t>REN</t>
    </r>
    <r>
      <rPr>
        <b/>
        <sz val="8"/>
        <color indexed="10"/>
        <rFont val="Calibri"/>
        <family val="2"/>
      </rPr>
      <t>DA FIXA)</t>
    </r>
  </si>
  <si>
    <r>
      <t xml:space="preserve">TIPO DE APLICAÇÃO </t>
    </r>
    <r>
      <rPr>
        <b/>
        <sz val="8"/>
        <color indexed="10"/>
        <rFont val="Calibri"/>
        <family val="2"/>
      </rPr>
      <t>(</t>
    </r>
    <r>
      <rPr>
        <b/>
        <sz val="8"/>
        <color indexed="10"/>
        <rFont val="Calibri"/>
        <family val="2"/>
      </rPr>
      <t>RENDA FIXA)</t>
    </r>
  </si>
  <si>
    <r>
      <t xml:space="preserve">TIPO DE APLICAÇÃO </t>
    </r>
    <r>
      <rPr>
        <b/>
        <sz val="8"/>
        <color indexed="10"/>
        <rFont val="Calibri"/>
        <family val="2"/>
      </rPr>
      <t>(RENDA VARIÁVEL)</t>
    </r>
  </si>
  <si>
    <r>
      <t xml:space="preserve">TIPO DE APLICAÇÃO </t>
    </r>
    <r>
      <rPr>
        <b/>
        <sz val="8"/>
        <color indexed="10"/>
        <rFont val="Calibri"/>
        <family val="2"/>
      </rPr>
      <t>(</t>
    </r>
    <r>
      <rPr>
        <b/>
        <sz val="8"/>
        <color indexed="10"/>
        <rFont val="Calibri"/>
        <family val="2"/>
      </rPr>
      <t>I</t>
    </r>
    <r>
      <rPr>
        <b/>
        <sz val="8"/>
        <color indexed="10"/>
        <rFont val="Calibri"/>
        <family val="2"/>
      </rPr>
      <t>MOBILIARIO)</t>
    </r>
  </si>
  <si>
    <r>
      <t xml:space="preserve">TIPO DE APLICAÇÃO </t>
    </r>
    <r>
      <rPr>
        <b/>
        <sz val="8"/>
        <color indexed="10"/>
        <rFont val="Calibri"/>
        <family val="2"/>
      </rPr>
      <t>(RENDA FIXA)</t>
    </r>
  </si>
  <si>
    <r>
      <t>TIPO DE APLICAÇÃO</t>
    </r>
    <r>
      <rPr>
        <b/>
        <sz val="8"/>
        <color indexed="10"/>
        <rFont val="Calibri"/>
        <family val="2"/>
      </rPr>
      <t xml:space="preserve"> (RENDA FIXA)</t>
    </r>
  </si>
  <si>
    <t>IRF-M</t>
  </si>
  <si>
    <t>IBrX-50</t>
  </si>
  <si>
    <t>OUTROS</t>
  </si>
  <si>
    <t>IBrX</t>
  </si>
  <si>
    <t>IMA-B 5</t>
  </si>
  <si>
    <t>TRM</t>
  </si>
  <si>
    <t>ITAU RPI AÇÕES IBOVESPA ATIVO  FI</t>
  </si>
  <si>
    <t>QUEST A  FIQ  FIA</t>
  </si>
  <si>
    <t>QUEST SMALL FIQ FIA</t>
  </si>
  <si>
    <t xml:space="preserve">QUEST  YIELD FIQ RF LP </t>
  </si>
  <si>
    <t>OURINVEST FIDIC (ABERTO)</t>
  </si>
  <si>
    <t xml:space="preserve">J MALUCELLI SMALL CAPS  FI  EM  AÇÕES </t>
  </si>
  <si>
    <t>LMX QUALITY FIA</t>
  </si>
  <si>
    <t>LMX IMA-B RENDA FIXA</t>
  </si>
  <si>
    <t>LEME FICFIM CREDITO PRIVADO</t>
  </si>
  <si>
    <t>LEME MULTISETORIAL IPCA FIDIC (ABERTO)</t>
  </si>
  <si>
    <t>LEME IMA-B FI RF PREV</t>
  </si>
  <si>
    <t>LEME BRASPREV FI RENDA FIXA LP PREVIDENCIARIO CRED.</t>
  </si>
  <si>
    <t>GERAÇÃO FIA</t>
  </si>
  <si>
    <t>GERAÇÃO FUT. DIVID. FUNDO IVESTIM. EM AÇÕES</t>
  </si>
  <si>
    <t>GERAÇÃO FUTURO SELEÇÃO FUNDO INVEST.</t>
  </si>
  <si>
    <t xml:space="preserve">BRZ  EQUITY FUNDAMENTAL INSTITUCIONAL </t>
  </si>
  <si>
    <t>WA  DIVIDENDOS YIELD FIC FIA</t>
  </si>
  <si>
    <t>QUELUZ VALOR FUNDO DE INVESTIMENTO EM AÇÕES</t>
  </si>
  <si>
    <t>VECTOR QUELUZ LAJES CORPORATIVAS FII</t>
  </si>
  <si>
    <t xml:space="preserve"> ATICO GERAÇÃO DE ENERGIA FIP</t>
  </si>
  <si>
    <t xml:space="preserve"> ATICO FIC FIP ATICO FLORESTA</t>
  </si>
  <si>
    <t xml:space="preserve"> ATICO INSTITUCIONAL FI </t>
  </si>
  <si>
    <t xml:space="preserve"> BRA 1 FUNDO DE INVESTIMENTO EM RENDA FIXA </t>
  </si>
  <si>
    <t>DAYCOVAL  DIVIDENDOS ADMP FIA</t>
  </si>
  <si>
    <t>BTG PACTUAL MULTGESTORES IBOVESPA INST. FIQ. FIA</t>
  </si>
  <si>
    <t>BRADESCO FIC FI RENDA FIXA IMA GERAL (5)</t>
  </si>
  <si>
    <t>AQUILLA FUNDO DE INVESTIMENTO IMOBILIARIO</t>
  </si>
  <si>
    <t>IMOBILIARIO (FII AGENCIAS CAIXA)</t>
  </si>
  <si>
    <t>F.I. MULTIMERCADO VETORIAL CRED PRIVADO CAELUM</t>
  </si>
  <si>
    <t>1.072,8745</t>
  </si>
  <si>
    <t>1705,660820533995</t>
  </si>
  <si>
    <r>
      <t xml:space="preserve">TIPO DE APLICAÇÃO </t>
    </r>
    <r>
      <rPr>
        <b/>
        <sz val="8"/>
        <color indexed="10"/>
        <rFont val="Calibri"/>
        <family val="2"/>
      </rPr>
      <t>(FUNDO MULTIMERCADOS)</t>
    </r>
  </si>
  <si>
    <r>
      <t xml:space="preserve">TIPO DE APLICAÇÃO </t>
    </r>
    <r>
      <rPr>
        <b/>
        <sz val="8"/>
        <color indexed="10"/>
        <rFont val="Calibri"/>
        <family val="2"/>
      </rPr>
      <t>(FIDIC )</t>
    </r>
  </si>
  <si>
    <r>
      <t xml:space="preserve">TIPO DE APLICAÇÃO </t>
    </r>
    <r>
      <rPr>
        <b/>
        <sz val="8"/>
        <color indexed="10"/>
        <rFont val="Calibri"/>
        <family val="2"/>
      </rPr>
      <t>(TÍTULOS PÚBLICOS)</t>
    </r>
  </si>
  <si>
    <r>
      <t xml:space="preserve">TIPO DE APLICAÇÃO </t>
    </r>
    <r>
      <rPr>
        <b/>
        <sz val="8"/>
        <color indexed="10"/>
        <rFont val="Calibri"/>
        <family val="2"/>
      </rPr>
      <t>(FIDIC)</t>
    </r>
  </si>
  <si>
    <t>INFINITY LOTUS FUNDO DE INVESTIMENTO RENDA FIXA*</t>
  </si>
  <si>
    <t>BB PREVIDENCIARIO RF PERFIL**</t>
  </si>
  <si>
    <t>*Novos aportes em fundos não antes aportados</t>
  </si>
  <si>
    <t>**Fundo recebeu aplicações novas em Novembro/2014</t>
  </si>
  <si>
    <t>NOVEMBRO - 2014</t>
  </si>
  <si>
    <t>RELATORIO DOS INVESTIMENTOS  HORTOPREV - EXERCÍCIO - 2014</t>
  </si>
  <si>
    <t>CAIXA FI NOVO BRASIL RF CRED. PRIV L***</t>
  </si>
  <si>
    <t>***Fundo sofreu resgate de cotas</t>
  </si>
  <si>
    <t>FI CAIXA BRASIL IDKA IPCA 2A TITULOS PUBLICOS RF LP*</t>
  </si>
  <si>
    <t>IDKA-2</t>
  </si>
  <si>
    <t>BB PREVIDENCIÁRIO RENDA FIXA IMA-B 5 LP FICFI*</t>
  </si>
  <si>
    <t>BB PREVIDENCIARIO RF IMA-B FI***</t>
  </si>
  <si>
    <t>CNPJ</t>
  </si>
  <si>
    <t xml:space="preserve">IMOBILIARIO </t>
  </si>
  <si>
    <t>AQUILA FUNDO DE INVESTIMENTO IMOBILIARIO</t>
  </si>
  <si>
    <t>ATICO GERAÇÃO DE ENERGIA FIP</t>
  </si>
  <si>
    <t>ATICO FIC FIP ATICO FLORESTA</t>
  </si>
  <si>
    <t xml:space="preserve">ATICO INSTITUCIONAL FI </t>
  </si>
  <si>
    <t xml:space="preserve">BRA 1 FUNDO DE INVESTIMENTO EM RENDA FIXA </t>
  </si>
  <si>
    <t>BRADESCO INSTITUCIONAL FICFI RENDA FIXA IMA-B 5*</t>
  </si>
  <si>
    <t>GERAÇÃO FUT. DIVID. FUNDO INVESTIM. EM AÇÕES</t>
  </si>
  <si>
    <t>cotas dif</t>
  </si>
  <si>
    <t xml:space="preserve">J MALUCELLI SMALL CAPS FI EM  AÇÕES </t>
  </si>
  <si>
    <t>FI CAIXA BRASIL IDKA IPCA 2A TITULOS PUBLICOS RF LP</t>
  </si>
  <si>
    <t>INFINITY LOTUS FUNDO DE INVESTIMENTO RENDA FIXA</t>
  </si>
  <si>
    <t>*Fundo recebeu aportes em Dezembro/14</t>
  </si>
  <si>
    <t>BB PREVIDENCIÁRIO RENDA FIXA IMA-B 5 LP FICFI</t>
  </si>
  <si>
    <t>BB PREVIDENCIARIO RF IRF-M TITULOS PUBLICOS</t>
  </si>
  <si>
    <t>BB PREVIDENCIARIO RF IRF-M1  TITULOS PUBLICOS FIC 6.252-9</t>
  </si>
  <si>
    <t>BB PREVIDENCIARIO RF IRF-M1  TITULOS PUBLICOS FIC 130-9</t>
  </si>
  <si>
    <t>BB PREVIDENCIARIO RF IRF-M1  TITULOS PUBLICOS FIC 61-2</t>
  </si>
  <si>
    <t>RELATORIO DOS INVESTIMENTOS HORTOPREV - EXERCÍCIO - 2014</t>
  </si>
  <si>
    <t>** Fundo sofreu resgates em Dezembro/14</t>
  </si>
  <si>
    <t>QUELUZ VALOR FUNDO DE INVESTIMENTO EM AÇÕES*</t>
  </si>
  <si>
    <t>TOTAL POR GRUPO</t>
  </si>
  <si>
    <t>FUNDO BTG PACTUAL CORPORATE OFFICE FUND BRCR11</t>
  </si>
  <si>
    <t>ATICO FIC FIP ATICO FLORESTAL</t>
  </si>
  <si>
    <t>QUEST A FIQ FIA</t>
  </si>
  <si>
    <t xml:space="preserve">QUEST YIELD FIQ RF LP </t>
  </si>
  <si>
    <t>BRZ  EQUITY FUNDAMENTAL INSTITUCIONAL*</t>
  </si>
  <si>
    <t>BB PREVIDENCIARIO RF IMA-B FI*</t>
  </si>
  <si>
    <t>BB PREVIDENCIARIO RF IMA-B TITULOS PUBLICOS*</t>
  </si>
  <si>
    <t>CAIXA FI NOVO BRASIL RF CRED. PRIV L*</t>
  </si>
  <si>
    <t>LEME FICFIM CREDITO PRIVADO*</t>
  </si>
  <si>
    <t>BRADESCO INSTITUCIONAL FICFI RENDA FIXA IMA-B 5***</t>
  </si>
  <si>
    <t>*** Fundo possui 125,10 a receber do Bradesco devido a cobranças indevidas, totalizando R$ 2.048.041,84</t>
  </si>
  <si>
    <t>LEME IMA-B FI RF PREV*¹</t>
  </si>
  <si>
    <t>¹Valor estimado devido ao não recebimento do extrato na data do dia 09/01/15</t>
  </si>
  <si>
    <t>FUNDO MÁXIMA PRIVATE QUITY FIP****</t>
  </si>
  <si>
    <t>****FUNDO AGUARDANDO SENTENÇA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</si>
</sst>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#,##0.00;[Red]#,##0.00"/>
    <numFmt numFmtId="166" formatCode="0.0000"/>
    <numFmt numFmtId="167" formatCode="0.00000000"/>
    <numFmt numFmtId="168" formatCode="#,##0.000000"/>
    <numFmt numFmtId="169" formatCode="#,##0.0000"/>
    <numFmt numFmtId="170" formatCode="#,##0.0000000"/>
    <numFmt numFmtId="171" formatCode="0.000000_);[Red]\(0.000000\)"/>
    <numFmt numFmtId="172" formatCode="0.00000000_);[Red]\(0.00000000\)"/>
    <numFmt numFmtId="173" formatCode="#,##0.00000000"/>
    <numFmt numFmtId="174" formatCode="0.00_);[Red]\(0.00\)"/>
    <numFmt numFmtId="175" formatCode="0.000000000_);[Red]\(0.000000000\)"/>
    <numFmt numFmtId="176" formatCode="0.0000000_);[Red]\(0.0000000\)"/>
    <numFmt numFmtId="177" formatCode="0.00000_);[Red]\(0.00000\)"/>
    <numFmt numFmtId="178" formatCode="0.000000000"/>
    <numFmt numFmtId="179" formatCode="#,##0.000"/>
    <numFmt numFmtId="180" formatCode="#,##0.00000"/>
    <numFmt numFmtId="181" formatCode="0.000"/>
    <numFmt numFmtId="182" formatCode="#,##0.000000000"/>
    <numFmt numFmtId="183" formatCode="#,##0.0"/>
    <numFmt numFmtId="184" formatCode="0.00000"/>
    <numFmt numFmtId="185" formatCode="00000000000000"/>
    <numFmt numFmtId="186" formatCode="0.000%"/>
    <numFmt numFmtId="187" formatCode="0000000000000"/>
    <numFmt numFmtId="188" formatCode="0.000000%"/>
    <numFmt numFmtId="189" formatCode="_-* #,##0_-;\-* #,##0_-;_-* &quot;-&quot;??_-;_-@_-"/>
    <numFmt numFmtId="190" formatCode="0.0000%"/>
    <numFmt numFmtId="191" formatCode="0.00000%"/>
  </numFmts>
  <fonts count="5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4"/>
      <color indexed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8"/>
      <color indexed="10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0"/>
      <color indexed="22"/>
      <name val="Arial"/>
      <family val="2"/>
    </font>
    <font>
      <b/>
      <i/>
      <sz val="8"/>
      <color indexed="50"/>
      <name val="Arial"/>
      <family val="2"/>
    </font>
    <font>
      <b/>
      <sz val="10"/>
      <color indexed="10"/>
      <name val="Arial"/>
      <family val="2"/>
    </font>
    <font>
      <sz val="8"/>
      <color indexed="22"/>
      <name val="Arial"/>
      <family val="2"/>
    </font>
    <font>
      <b/>
      <sz val="8"/>
      <name val="Arial"/>
      <family val="2"/>
    </font>
    <font>
      <sz val="8"/>
      <color indexed="55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indexed="22"/>
      <name val="Arial"/>
      <family val="2"/>
    </font>
    <font>
      <sz val="9"/>
      <color indexed="8"/>
      <name val="Arial"/>
      <family val="2"/>
    </font>
    <font>
      <sz val="9"/>
      <color indexed="10"/>
      <name val="Arial"/>
      <family val="2"/>
    </font>
    <font>
      <sz val="10"/>
      <name val="Arial"/>
      <family val="2"/>
    </font>
    <font>
      <sz val="8"/>
      <color indexed="10"/>
      <name val="Calibri"/>
      <family val="2"/>
    </font>
    <font>
      <b/>
      <sz val="8"/>
      <color indexed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rgb="FFFF0000"/>
      <name val="Arial"/>
      <family val="2"/>
    </font>
    <font>
      <sz val="12"/>
      <color rgb="FF1122CC"/>
      <name val="Arial"/>
      <family val="2"/>
    </font>
    <font>
      <sz val="10"/>
      <color theme="0" tint="-0.249977111117893"/>
      <name val="Arial"/>
      <family val="2"/>
    </font>
    <font>
      <sz val="8"/>
      <color theme="0" tint="-0.14999847407452621"/>
      <name val="Arial"/>
      <family val="2"/>
    </font>
    <font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b/>
      <sz val="8"/>
      <color theme="2" tint="-0.89999084444715716"/>
      <name val="Arial"/>
      <family val="2"/>
    </font>
    <font>
      <b/>
      <sz val="10"/>
      <color rgb="FFFF0000"/>
      <name val="Arial"/>
      <family val="2"/>
    </font>
    <font>
      <b/>
      <u/>
      <sz val="16"/>
      <color theme="0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003399"/>
      <name val="Verdana"/>
      <family val="2"/>
    </font>
    <font>
      <sz val="14"/>
      <color rgb="FF222222"/>
      <name val="Arial"/>
      <family val="2"/>
    </font>
    <font>
      <sz val="8"/>
      <color rgb="FF003399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rgb="FF3B468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53" fillId="0" borderId="0" applyFont="0" applyFill="0" applyBorder="0" applyAlignment="0" applyProtection="0"/>
  </cellStyleXfs>
  <cellXfs count="709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49" fontId="4" fillId="3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/>
    <xf numFmtId="0" fontId="6" fillId="3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2" borderId="5" xfId="0" applyFont="1" applyFill="1" applyBorder="1"/>
    <xf numFmtId="0" fontId="1" fillId="2" borderId="5" xfId="0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center"/>
    </xf>
    <xf numFmtId="0" fontId="5" fillId="2" borderId="6" xfId="0" applyFont="1" applyFill="1" applyBorder="1"/>
    <xf numFmtId="0" fontId="5" fillId="2" borderId="5" xfId="0" applyFont="1" applyFill="1" applyBorder="1"/>
    <xf numFmtId="165" fontId="8" fillId="2" borderId="5" xfId="0" applyNumberFormat="1" applyFont="1" applyFill="1" applyBorder="1" applyAlignment="1">
      <alignment horizontal="center"/>
    </xf>
    <xf numFmtId="49" fontId="5" fillId="2" borderId="5" xfId="0" applyNumberFormat="1" applyFont="1" applyFill="1" applyBorder="1" applyAlignment="1">
      <alignment horizontal="center"/>
    </xf>
    <xf numFmtId="0" fontId="8" fillId="2" borderId="5" xfId="0" applyFont="1" applyFill="1" applyBorder="1"/>
    <xf numFmtId="165" fontId="8" fillId="2" borderId="7" xfId="0" applyNumberFormat="1" applyFont="1" applyFill="1" applyBorder="1" applyAlignment="1">
      <alignment horizontal="center"/>
    </xf>
    <xf numFmtId="49" fontId="8" fillId="2" borderId="7" xfId="0" applyNumberFormat="1" applyFont="1" applyFill="1" applyBorder="1" applyAlignment="1">
      <alignment horizontal="center"/>
    </xf>
    <xf numFmtId="49" fontId="5" fillId="2" borderId="7" xfId="0" applyNumberFormat="1" applyFont="1" applyFill="1" applyBorder="1" applyAlignment="1">
      <alignment horizontal="center"/>
    </xf>
    <xf numFmtId="0" fontId="8" fillId="2" borderId="7" xfId="0" applyFont="1" applyFill="1" applyBorder="1"/>
    <xf numFmtId="49" fontId="8" fillId="2" borderId="5" xfId="0" applyNumberFormat="1" applyFont="1" applyFill="1" applyBorder="1" applyAlignment="1">
      <alignment horizontal="center"/>
    </xf>
    <xf numFmtId="4" fontId="8" fillId="2" borderId="5" xfId="0" applyNumberFormat="1" applyFont="1" applyFill="1" applyBorder="1" applyAlignment="1">
      <alignment horizontal="center"/>
    </xf>
    <xf numFmtId="168" fontId="8" fillId="2" borderId="5" xfId="0" applyNumberFormat="1" applyFont="1" applyFill="1" applyBorder="1" applyAlignment="1">
      <alignment horizontal="center"/>
    </xf>
    <xf numFmtId="165" fontId="5" fillId="2" borderId="7" xfId="0" applyNumberFormat="1" applyFont="1" applyFill="1" applyBorder="1" applyAlignment="1">
      <alignment horizontal="center"/>
    </xf>
    <xf numFmtId="0" fontId="5" fillId="4" borderId="0" xfId="0" applyFont="1" applyFill="1" applyBorder="1"/>
    <xf numFmtId="0" fontId="7" fillId="4" borderId="8" xfId="0" applyFont="1" applyFill="1" applyBorder="1"/>
    <xf numFmtId="4" fontId="7" fillId="4" borderId="5" xfId="0" applyNumberFormat="1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168" fontId="8" fillId="4" borderId="10" xfId="0" applyNumberFormat="1" applyFont="1" applyFill="1" applyBorder="1" applyAlignment="1">
      <alignment horizontal="center"/>
    </xf>
    <xf numFmtId="49" fontId="5" fillId="4" borderId="11" xfId="0" applyNumberFormat="1" applyFont="1" applyFill="1" applyBorder="1" applyAlignment="1">
      <alignment horizontal="center"/>
    </xf>
    <xf numFmtId="0" fontId="5" fillId="4" borderId="12" xfId="0" applyFont="1" applyFill="1" applyBorder="1"/>
    <xf numFmtId="0" fontId="0" fillId="4" borderId="0" xfId="0" applyFill="1" applyBorder="1"/>
    <xf numFmtId="0" fontId="9" fillId="2" borderId="8" xfId="0" applyFont="1" applyFill="1" applyBorder="1"/>
    <xf numFmtId="0" fontId="9" fillId="2" borderId="4" xfId="0" applyFont="1" applyFill="1" applyBorder="1"/>
    <xf numFmtId="4" fontId="5" fillId="2" borderId="13" xfId="0" applyNumberFormat="1" applyFont="1" applyFill="1" applyBorder="1" applyAlignment="1">
      <alignment horizontal="center"/>
    </xf>
    <xf numFmtId="49" fontId="8" fillId="2" borderId="13" xfId="0" applyNumberFormat="1" applyFont="1" applyFill="1" applyBorder="1" applyAlignment="1">
      <alignment horizontal="center"/>
    </xf>
    <xf numFmtId="49" fontId="5" fillId="2" borderId="13" xfId="0" applyNumberFormat="1" applyFont="1" applyFill="1" applyBorder="1" applyAlignment="1">
      <alignment horizontal="center"/>
    </xf>
    <xf numFmtId="0" fontId="5" fillId="2" borderId="4" xfId="0" applyFont="1" applyFill="1" applyBorder="1"/>
    <xf numFmtId="0" fontId="7" fillId="2" borderId="1" xfId="0" applyFont="1" applyFill="1" applyBorder="1"/>
    <xf numFmtId="4" fontId="5" fillId="2" borderId="5" xfId="0" applyNumberFormat="1" applyFont="1" applyFill="1" applyBorder="1" applyAlignment="1">
      <alignment horizontal="center"/>
    </xf>
    <xf numFmtId="0" fontId="5" fillId="2" borderId="1" xfId="0" applyFont="1" applyFill="1" applyBorder="1"/>
    <xf numFmtId="2" fontId="8" fillId="2" borderId="9" xfId="0" applyNumberFormat="1" applyFont="1" applyFill="1" applyBorder="1" applyAlignment="1">
      <alignment horizontal="center"/>
    </xf>
    <xf numFmtId="49" fontId="8" fillId="2" borderId="14" xfId="0" applyNumberFormat="1" applyFont="1" applyFill="1" applyBorder="1" applyAlignment="1">
      <alignment horizontal="center"/>
    </xf>
    <xf numFmtId="0" fontId="8" fillId="2" borderId="1" xfId="0" applyFont="1" applyFill="1" applyBorder="1"/>
    <xf numFmtId="0" fontId="5" fillId="4" borderId="15" xfId="0" applyFont="1" applyFill="1" applyBorder="1"/>
    <xf numFmtId="4" fontId="7" fillId="4" borderId="1" xfId="0" applyNumberFormat="1" applyFont="1" applyFill="1" applyBorder="1" applyAlignment="1">
      <alignment horizontal="center"/>
    </xf>
    <xf numFmtId="166" fontId="11" fillId="4" borderId="9" xfId="0" applyNumberFormat="1" applyFont="1" applyFill="1" applyBorder="1" applyAlignment="1">
      <alignment horizontal="center"/>
    </xf>
    <xf numFmtId="49" fontId="5" fillId="4" borderId="10" xfId="0" applyNumberFormat="1" applyFont="1" applyFill="1" applyBorder="1" applyAlignment="1">
      <alignment horizontal="center"/>
    </xf>
    <xf numFmtId="0" fontId="7" fillId="4" borderId="0" xfId="0" applyFont="1" applyFill="1" applyBorder="1"/>
    <xf numFmtId="4" fontId="7" fillId="4" borderId="0" xfId="0" applyNumberFormat="1" applyFont="1" applyFill="1" applyBorder="1" applyAlignment="1">
      <alignment horizontal="center"/>
    </xf>
    <xf numFmtId="166" fontId="11" fillId="4" borderId="0" xfId="0" applyNumberFormat="1" applyFont="1" applyFill="1" applyBorder="1" applyAlignment="1">
      <alignment horizontal="center"/>
    </xf>
    <xf numFmtId="49" fontId="5" fillId="4" borderId="16" xfId="0" applyNumberFormat="1" applyFont="1" applyFill="1" applyBorder="1" applyAlignment="1">
      <alignment horizontal="center"/>
    </xf>
    <xf numFmtId="49" fontId="5" fillId="4" borderId="17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49" fontId="1" fillId="2" borderId="18" xfId="0" applyNumberFormat="1" applyFont="1" applyFill="1" applyBorder="1" applyAlignment="1">
      <alignment horizontal="center"/>
    </xf>
    <xf numFmtId="2" fontId="8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>
      <alignment horizontal="center"/>
    </xf>
    <xf numFmtId="0" fontId="9" fillId="4" borderId="0" xfId="0" applyFont="1" applyFill="1" applyBorder="1"/>
    <xf numFmtId="0" fontId="7" fillId="4" borderId="18" xfId="0" applyFont="1" applyFill="1" applyBorder="1"/>
    <xf numFmtId="0" fontId="11" fillId="4" borderId="9" xfId="0" applyFont="1" applyFill="1" applyBorder="1" applyAlignment="1">
      <alignment horizontal="center"/>
    </xf>
    <xf numFmtId="0" fontId="11" fillId="4" borderId="1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8" fillId="2" borderId="18" xfId="0" applyFont="1" applyFill="1" applyBorder="1"/>
    <xf numFmtId="4" fontId="5" fillId="2" borderId="18" xfId="0" applyNumberFormat="1" applyFont="1" applyFill="1" applyBorder="1" applyAlignment="1">
      <alignment horizontal="center"/>
    </xf>
    <xf numFmtId="49" fontId="8" fillId="2" borderId="18" xfId="0" applyNumberFormat="1" applyFont="1" applyFill="1" applyBorder="1" applyAlignment="1">
      <alignment horizontal="center"/>
    </xf>
    <xf numFmtId="49" fontId="5" fillId="2" borderId="18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16" xfId="0" applyFont="1" applyFill="1" applyBorder="1"/>
    <xf numFmtId="0" fontId="5" fillId="4" borderId="1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4" xfId="0" applyFont="1" applyFill="1" applyBorder="1"/>
    <xf numFmtId="0" fontId="7" fillId="4" borderId="1" xfId="0" applyFont="1" applyFill="1" applyBorder="1"/>
    <xf numFmtId="4" fontId="5" fillId="2" borderId="14" xfId="0" applyNumberFormat="1" applyFont="1" applyFill="1" applyBorder="1" applyAlignment="1">
      <alignment horizontal="center"/>
    </xf>
    <xf numFmtId="2" fontId="5" fillId="2" borderId="9" xfId="0" applyNumberFormat="1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9" xfId="0" applyFill="1" applyBorder="1"/>
    <xf numFmtId="0" fontId="0" fillId="2" borderId="14" xfId="0" applyFill="1" applyBorder="1" applyAlignment="1">
      <alignment horizontal="center"/>
    </xf>
    <xf numFmtId="0" fontId="5" fillId="4" borderId="19" xfId="0" applyFont="1" applyFill="1" applyBorder="1"/>
    <xf numFmtId="0" fontId="9" fillId="2" borderId="12" xfId="0" applyFont="1" applyFill="1" applyBorder="1"/>
    <xf numFmtId="0" fontId="5" fillId="2" borderId="5" xfId="0" applyFont="1" applyFill="1" applyBorder="1" applyAlignment="1">
      <alignment horizontal="left"/>
    </xf>
    <xf numFmtId="2" fontId="8" fillId="2" borderId="1" xfId="0" applyNumberFormat="1" applyFont="1" applyFill="1" applyBorder="1" applyAlignment="1">
      <alignment horizontal="center"/>
    </xf>
    <xf numFmtId="0" fontId="9" fillId="2" borderId="20" xfId="0" applyFont="1" applyFill="1" applyBorder="1"/>
    <xf numFmtId="0" fontId="5" fillId="2" borderId="18" xfId="0" applyFont="1" applyFill="1" applyBorder="1" applyAlignment="1">
      <alignment horizontal="left"/>
    </xf>
    <xf numFmtId="4" fontId="8" fillId="2" borderId="8" xfId="0" applyNumberFormat="1" applyFont="1" applyFill="1" applyBorder="1" applyAlignment="1">
      <alignment horizontal="center"/>
    </xf>
    <xf numFmtId="2" fontId="5" fillId="4" borderId="9" xfId="0" applyNumberFormat="1" applyFont="1" applyFill="1" applyBorder="1" applyAlignment="1">
      <alignment horizontal="center"/>
    </xf>
    <xf numFmtId="0" fontId="16" fillId="4" borderId="21" xfId="0" applyFont="1" applyFill="1" applyBorder="1"/>
    <xf numFmtId="0" fontId="16" fillId="4" borderId="0" xfId="0" applyFont="1" applyFill="1" applyBorder="1" applyAlignment="1">
      <alignment horizontal="left"/>
    </xf>
    <xf numFmtId="4" fontId="16" fillId="4" borderId="0" xfId="0" applyNumberFormat="1" applyFont="1" applyFill="1" applyBorder="1" applyAlignment="1">
      <alignment horizontal="center"/>
    </xf>
    <xf numFmtId="0" fontId="16" fillId="4" borderId="16" xfId="0" applyFont="1" applyFill="1" applyBorder="1" applyAlignment="1">
      <alignment horizontal="center"/>
    </xf>
    <xf numFmtId="49" fontId="16" fillId="4" borderId="16" xfId="0" applyNumberFormat="1" applyFont="1" applyFill="1" applyBorder="1" applyAlignment="1">
      <alignment horizontal="center"/>
    </xf>
    <xf numFmtId="49" fontId="16" fillId="4" borderId="17" xfId="0" applyNumberFormat="1" applyFont="1" applyFill="1" applyBorder="1" applyAlignment="1">
      <alignment horizontal="center"/>
    </xf>
    <xf numFmtId="0" fontId="5" fillId="2" borderId="7" xfId="0" applyFont="1" applyFill="1" applyBorder="1"/>
    <xf numFmtId="4" fontId="8" fillId="2" borderId="7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170" fontId="8" fillId="2" borderId="14" xfId="0" applyNumberFormat="1" applyFont="1" applyFill="1" applyBorder="1" applyAlignment="1">
      <alignment horizontal="center"/>
    </xf>
    <xf numFmtId="171" fontId="8" fillId="2" borderId="14" xfId="0" applyNumberFormat="1" applyFont="1" applyFill="1" applyBorder="1" applyAlignment="1">
      <alignment horizontal="center"/>
    </xf>
    <xf numFmtId="0" fontId="17" fillId="4" borderId="9" xfId="0" applyFont="1" applyFill="1" applyBorder="1" applyAlignment="1">
      <alignment horizontal="center"/>
    </xf>
    <xf numFmtId="4" fontId="17" fillId="4" borderId="10" xfId="0" applyNumberFormat="1" applyFont="1" applyFill="1" applyBorder="1" applyAlignment="1">
      <alignment horizontal="center"/>
    </xf>
    <xf numFmtId="171" fontId="17" fillId="4" borderId="10" xfId="0" applyNumberFormat="1" applyFont="1" applyFill="1" applyBorder="1" applyAlignment="1">
      <alignment horizontal="center"/>
    </xf>
    <xf numFmtId="171" fontId="17" fillId="4" borderId="11" xfId="0" applyNumberFormat="1" applyFont="1" applyFill="1" applyBorder="1" applyAlignment="1">
      <alignment horizontal="center"/>
    </xf>
    <xf numFmtId="0" fontId="17" fillId="4" borderId="0" xfId="0" applyFont="1" applyFill="1" applyBorder="1" applyAlignment="1">
      <alignment horizontal="center"/>
    </xf>
    <xf numFmtId="4" fontId="17" fillId="4" borderId="0" xfId="0" applyNumberFormat="1" applyFont="1" applyFill="1" applyBorder="1" applyAlignment="1">
      <alignment horizontal="center"/>
    </xf>
    <xf numFmtId="0" fontId="17" fillId="4" borderId="16" xfId="0" applyFont="1" applyFill="1" applyBorder="1" applyAlignment="1">
      <alignment horizontal="center"/>
    </xf>
    <xf numFmtId="4" fontId="17" fillId="4" borderId="16" xfId="0" applyNumberFormat="1" applyFont="1" applyFill="1" applyBorder="1" applyAlignment="1">
      <alignment horizontal="center"/>
    </xf>
    <xf numFmtId="171" fontId="17" fillId="4" borderId="16" xfId="0" applyNumberFormat="1" applyFont="1" applyFill="1" applyBorder="1" applyAlignment="1">
      <alignment horizontal="center"/>
    </xf>
    <xf numFmtId="171" fontId="17" fillId="4" borderId="17" xfId="0" applyNumberFormat="1" applyFont="1" applyFill="1" applyBorder="1" applyAlignment="1">
      <alignment horizontal="center"/>
    </xf>
    <xf numFmtId="0" fontId="8" fillId="2" borderId="5" xfId="0" applyFont="1" applyFill="1" applyBorder="1" applyAlignment="1">
      <alignment horizontal="left"/>
    </xf>
    <xf numFmtId="2" fontId="31" fillId="2" borderId="1" xfId="0" applyNumberFormat="1" applyFont="1" applyFill="1" applyBorder="1" applyAlignment="1">
      <alignment horizontal="center"/>
    </xf>
    <xf numFmtId="172" fontId="8" fillId="2" borderId="5" xfId="0" applyNumberFormat="1" applyFont="1" applyFill="1" applyBorder="1" applyAlignment="1">
      <alignment horizontal="center"/>
    </xf>
    <xf numFmtId="171" fontId="8" fillId="2" borderId="5" xfId="0" applyNumberFormat="1" applyFont="1" applyFill="1" applyBorder="1" applyAlignment="1">
      <alignment horizontal="center"/>
    </xf>
    <xf numFmtId="0" fontId="7" fillId="4" borderId="5" xfId="0" applyFont="1" applyFill="1" applyBorder="1"/>
    <xf numFmtId="4" fontId="17" fillId="4" borderId="5" xfId="0" applyNumberFormat="1" applyFont="1" applyFill="1" applyBorder="1" applyAlignment="1">
      <alignment horizontal="center"/>
    </xf>
    <xf numFmtId="173" fontId="8" fillId="2" borderId="5" xfId="0" applyNumberFormat="1" applyFont="1" applyFill="1" applyBorder="1" applyAlignment="1">
      <alignment horizontal="center"/>
    </xf>
    <xf numFmtId="0" fontId="8" fillId="2" borderId="8" xfId="0" applyFont="1" applyFill="1" applyBorder="1" applyAlignment="1">
      <alignment horizontal="left"/>
    </xf>
    <xf numFmtId="171" fontId="17" fillId="4" borderId="0" xfId="0" applyNumberFormat="1" applyFont="1" applyFill="1" applyBorder="1" applyAlignment="1">
      <alignment horizontal="center"/>
    </xf>
    <xf numFmtId="171" fontId="17" fillId="4" borderId="22" xfId="0" applyNumberFormat="1" applyFont="1" applyFill="1" applyBorder="1" applyAlignment="1">
      <alignment horizontal="center"/>
    </xf>
    <xf numFmtId="2" fontId="11" fillId="2" borderId="8" xfId="0" applyNumberFormat="1" applyFont="1" applyFill="1" applyBorder="1" applyAlignment="1">
      <alignment horizontal="center"/>
    </xf>
    <xf numFmtId="0" fontId="0" fillId="4" borderId="19" xfId="0" applyFill="1" applyBorder="1"/>
    <xf numFmtId="0" fontId="5" fillId="4" borderId="17" xfId="0" applyFont="1" applyFill="1" applyBorder="1"/>
    <xf numFmtId="0" fontId="8" fillId="2" borderId="7" xfId="0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175" fontId="8" fillId="2" borderId="5" xfId="0" applyNumberFormat="1" applyFont="1" applyFill="1" applyBorder="1" applyAlignment="1">
      <alignment horizontal="center"/>
    </xf>
    <xf numFmtId="4" fontId="8" fillId="4" borderId="10" xfId="0" applyNumberFormat="1" applyFont="1" applyFill="1" applyBorder="1" applyAlignment="1">
      <alignment horizontal="center"/>
    </xf>
    <xf numFmtId="171" fontId="8" fillId="4" borderId="10" xfId="0" applyNumberFormat="1" applyFont="1" applyFill="1" applyBorder="1" applyAlignment="1">
      <alignment horizontal="center"/>
    </xf>
    <xf numFmtId="171" fontId="8" fillId="4" borderId="11" xfId="0" applyNumberFormat="1" applyFont="1" applyFill="1" applyBorder="1" applyAlignment="1">
      <alignment horizontal="center"/>
    </xf>
    <xf numFmtId="0" fontId="5" fillId="4" borderId="21" xfId="0" applyFont="1" applyFill="1" applyBorder="1"/>
    <xf numFmtId="0" fontId="8" fillId="4" borderId="0" xfId="0" applyFont="1" applyFill="1" applyBorder="1" applyAlignment="1">
      <alignment horizontal="center"/>
    </xf>
    <xf numFmtId="4" fontId="8" fillId="4" borderId="0" xfId="0" applyNumberFormat="1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/>
    </xf>
    <xf numFmtId="4" fontId="8" fillId="4" borderId="16" xfId="0" applyNumberFormat="1" applyFont="1" applyFill="1" applyBorder="1" applyAlignment="1">
      <alignment horizontal="center"/>
    </xf>
    <xf numFmtId="171" fontId="8" fillId="4" borderId="16" xfId="0" applyNumberFormat="1" applyFont="1" applyFill="1" applyBorder="1" applyAlignment="1">
      <alignment horizontal="center"/>
    </xf>
    <xf numFmtId="171" fontId="8" fillId="4" borderId="17" xfId="0" applyNumberFormat="1" applyFont="1" applyFill="1" applyBorder="1" applyAlignment="1">
      <alignment horizontal="center"/>
    </xf>
    <xf numFmtId="0" fontId="5" fillId="3" borderId="4" xfId="0" applyFont="1" applyFill="1" applyBorder="1"/>
    <xf numFmtId="2" fontId="31" fillId="2" borderId="9" xfId="0" applyNumberFormat="1" applyFont="1" applyFill="1" applyBorder="1" applyAlignment="1">
      <alignment horizontal="center"/>
    </xf>
    <xf numFmtId="168" fontId="8" fillId="2" borderId="14" xfId="0" applyNumberFormat="1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171" fontId="8" fillId="4" borderId="0" xfId="0" applyNumberFormat="1" applyFont="1" applyFill="1" applyBorder="1" applyAlignment="1">
      <alignment horizontal="center"/>
    </xf>
    <xf numFmtId="171" fontId="8" fillId="4" borderId="22" xfId="0" applyNumberFormat="1" applyFont="1" applyFill="1" applyBorder="1" applyAlignment="1">
      <alignment horizontal="center"/>
    </xf>
    <xf numFmtId="0" fontId="17" fillId="2" borderId="1" xfId="0" applyFont="1" applyFill="1" applyBorder="1"/>
    <xf numFmtId="0" fontId="1" fillId="2" borderId="9" xfId="0" applyFont="1" applyFill="1" applyBorder="1" applyAlignment="1">
      <alignment horizontal="center"/>
    </xf>
    <xf numFmtId="49" fontId="1" fillId="2" borderId="14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5" fillId="0" borderId="4" xfId="0" applyFont="1" applyFill="1" applyBorder="1"/>
    <xf numFmtId="0" fontId="32" fillId="0" borderId="0" xfId="0" applyFont="1"/>
    <xf numFmtId="0" fontId="33" fillId="6" borderId="23" xfId="0" applyFont="1" applyFill="1" applyBorder="1"/>
    <xf numFmtId="0" fontId="1" fillId="4" borderId="9" xfId="0" applyFont="1" applyFill="1" applyBorder="1" applyAlignment="1">
      <alignment horizontal="center"/>
    </xf>
    <xf numFmtId="49" fontId="1" fillId="4" borderId="10" xfId="0" applyNumberFormat="1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left"/>
    </xf>
    <xf numFmtId="4" fontId="5" fillId="4" borderId="0" xfId="0" applyNumberFormat="1" applyFont="1" applyFill="1" applyBorder="1" applyAlignment="1">
      <alignment horizontal="center"/>
    </xf>
    <xf numFmtId="2" fontId="5" fillId="4" borderId="16" xfId="0" applyNumberFormat="1" applyFont="1" applyFill="1" applyBorder="1" applyAlignment="1">
      <alignment horizontal="center"/>
    </xf>
    <xf numFmtId="49" fontId="9" fillId="4" borderId="17" xfId="0" applyNumberFormat="1" applyFont="1" applyFill="1" applyBorder="1" applyAlignment="1">
      <alignment horizontal="center"/>
    </xf>
    <xf numFmtId="0" fontId="5" fillId="0" borderId="8" xfId="0" applyFont="1" applyFill="1" applyBorder="1"/>
    <xf numFmtId="49" fontId="9" fillId="2" borderId="5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left"/>
    </xf>
    <xf numFmtId="49" fontId="9" fillId="2" borderId="7" xfId="0" applyNumberFormat="1" applyFont="1" applyFill="1" applyBorder="1" applyAlignment="1">
      <alignment horizontal="center"/>
    </xf>
    <xf numFmtId="49" fontId="9" fillId="4" borderId="11" xfId="0" applyNumberFormat="1" applyFont="1" applyFill="1" applyBorder="1" applyAlignment="1">
      <alignment horizontal="center"/>
    </xf>
    <xf numFmtId="0" fontId="18" fillId="4" borderId="19" xfId="0" applyFont="1" applyFill="1" applyBorder="1"/>
    <xf numFmtId="0" fontId="18" fillId="4" borderId="19" xfId="0" applyFont="1" applyFill="1" applyBorder="1" applyAlignment="1">
      <alignment horizontal="left"/>
    </xf>
    <xf numFmtId="4" fontId="18" fillId="4" borderId="0" xfId="0" applyNumberFormat="1" applyFont="1" applyFill="1" applyBorder="1" applyAlignment="1">
      <alignment horizontal="center"/>
    </xf>
    <xf numFmtId="2" fontId="18" fillId="4" borderId="16" xfId="0" applyNumberFormat="1" applyFont="1" applyFill="1" applyBorder="1" applyAlignment="1">
      <alignment horizontal="center"/>
    </xf>
    <xf numFmtId="49" fontId="18" fillId="4" borderId="16" xfId="0" applyNumberFormat="1" applyFont="1" applyFill="1" applyBorder="1" applyAlignment="1">
      <alignment horizontal="center"/>
    </xf>
    <xf numFmtId="49" fontId="18" fillId="4" borderId="17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1" fillId="2" borderId="1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49" fontId="9" fillId="2" borderId="14" xfId="0" applyNumberFormat="1" applyFont="1" applyFill="1" applyBorder="1" applyAlignment="1">
      <alignment horizontal="center"/>
    </xf>
    <xf numFmtId="0" fontId="5" fillId="4" borderId="24" xfId="0" applyFont="1" applyFill="1" applyBorder="1"/>
    <xf numFmtId="4" fontId="8" fillId="2" borderId="1" xfId="0" applyNumberFormat="1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4" fontId="8" fillId="2" borderId="14" xfId="0" applyNumberFormat="1" applyFont="1" applyFill="1" applyBorder="1" applyAlignment="1">
      <alignment horizontal="center"/>
    </xf>
    <xf numFmtId="175" fontId="8" fillId="2" borderId="14" xfId="0" applyNumberFormat="1" applyFont="1" applyFill="1" applyBorder="1" applyAlignment="1">
      <alignment horizontal="center"/>
    </xf>
    <xf numFmtId="171" fontId="17" fillId="2" borderId="14" xfId="0" applyNumberFormat="1" applyFont="1" applyFill="1" applyBorder="1" applyAlignment="1">
      <alignment horizontal="center"/>
    </xf>
    <xf numFmtId="0" fontId="7" fillId="4" borderId="25" xfId="0" applyFont="1" applyFill="1" applyBorder="1"/>
    <xf numFmtId="0" fontId="1" fillId="4" borderId="10" xfId="0" applyFont="1" applyFill="1" applyBorder="1" applyAlignment="1">
      <alignment horizontal="center"/>
    </xf>
    <xf numFmtId="0" fontId="5" fillId="4" borderId="6" xfId="0" applyFont="1" applyFill="1" applyBorder="1"/>
    <xf numFmtId="0" fontId="1" fillId="4" borderId="16" xfId="0" applyFont="1" applyFill="1" applyBorder="1" applyAlignment="1">
      <alignment horizontal="center"/>
    </xf>
    <xf numFmtId="49" fontId="1" fillId="4" borderId="16" xfId="0" applyNumberFormat="1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" fontId="8" fillId="2" borderId="5" xfId="0" applyNumberFormat="1" applyFont="1" applyFill="1" applyBorder="1" applyAlignment="1">
      <alignment horizontal="left"/>
    </xf>
    <xf numFmtId="170" fontId="8" fillId="2" borderId="5" xfId="0" applyNumberFormat="1" applyFont="1" applyFill="1" applyBorder="1" applyAlignment="1">
      <alignment horizontal="center"/>
    </xf>
    <xf numFmtId="176" fontId="8" fillId="2" borderId="5" xfId="0" applyNumberFormat="1" applyFont="1" applyFill="1" applyBorder="1" applyAlignment="1">
      <alignment horizontal="center"/>
    </xf>
    <xf numFmtId="177" fontId="8" fillId="2" borderId="5" xfId="0" applyNumberFormat="1" applyFont="1" applyFill="1" applyBorder="1" applyAlignment="1">
      <alignment horizontal="center"/>
    </xf>
    <xf numFmtId="4" fontId="8" fillId="2" borderId="7" xfId="0" applyNumberFormat="1" applyFont="1" applyFill="1" applyBorder="1" applyAlignment="1">
      <alignment horizontal="left"/>
    </xf>
    <xf numFmtId="0" fontId="17" fillId="2" borderId="5" xfId="0" applyFont="1" applyFill="1" applyBorder="1" applyAlignment="1">
      <alignment horizontal="center"/>
    </xf>
    <xf numFmtId="4" fontId="8" fillId="2" borderId="26" xfId="0" applyNumberFormat="1" applyFont="1" applyFill="1" applyBorder="1" applyAlignment="1">
      <alignment horizontal="left"/>
    </xf>
    <xf numFmtId="173" fontId="8" fillId="2" borderId="26" xfId="0" applyNumberFormat="1" applyFont="1" applyFill="1" applyBorder="1" applyAlignment="1">
      <alignment horizontal="center"/>
    </xf>
    <xf numFmtId="171" fontId="8" fillId="2" borderId="7" xfId="0" applyNumberFormat="1" applyFont="1" applyFill="1" applyBorder="1" applyAlignment="1">
      <alignment horizontal="center"/>
    </xf>
    <xf numFmtId="4" fontId="7" fillId="2" borderId="5" xfId="0" applyNumberFormat="1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49" fontId="1" fillId="4" borderId="0" xfId="0" applyNumberFormat="1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5" fillId="4" borderId="14" xfId="0" applyFont="1" applyFill="1" applyBorder="1"/>
    <xf numFmtId="0" fontId="5" fillId="4" borderId="7" xfId="0" applyFont="1" applyFill="1" applyBorder="1"/>
    <xf numFmtId="0" fontId="5" fillId="4" borderId="18" xfId="0" applyFont="1" applyFill="1" applyBorder="1"/>
    <xf numFmtId="0" fontId="19" fillId="2" borderId="5" xfId="0" applyFont="1" applyFill="1" applyBorder="1"/>
    <xf numFmtId="4" fontId="7" fillId="4" borderId="18" xfId="0" applyNumberFormat="1" applyFont="1" applyFill="1" applyBorder="1" applyAlignment="1">
      <alignment horizontal="center"/>
    </xf>
    <xf numFmtId="0" fontId="8" fillId="2" borderId="27" xfId="0" applyFont="1" applyFill="1" applyBorder="1"/>
    <xf numFmtId="171" fontId="8" fillId="2" borderId="28" xfId="0" applyNumberFormat="1" applyFont="1" applyFill="1" applyBorder="1" applyAlignment="1">
      <alignment horizontal="center"/>
    </xf>
    <xf numFmtId="0" fontId="19" fillId="2" borderId="1" xfId="0" applyFont="1" applyFill="1" applyBorder="1"/>
    <xf numFmtId="4" fontId="17" fillId="2" borderId="5" xfId="0" applyNumberFormat="1" applyFont="1" applyFill="1" applyBorder="1" applyAlignment="1">
      <alignment horizontal="center"/>
    </xf>
    <xf numFmtId="179" fontId="17" fillId="2" borderId="5" xfId="0" applyNumberFormat="1" applyFont="1" applyFill="1" applyBorder="1" applyAlignment="1">
      <alignment horizontal="center"/>
    </xf>
    <xf numFmtId="171" fontId="17" fillId="2" borderId="5" xfId="0" applyNumberFormat="1" applyFont="1" applyFill="1" applyBorder="1" applyAlignment="1">
      <alignment horizontal="center"/>
    </xf>
    <xf numFmtId="180" fontId="8" fillId="2" borderId="5" xfId="0" applyNumberFormat="1" applyFont="1" applyFill="1" applyBorder="1" applyAlignment="1">
      <alignment horizontal="center"/>
    </xf>
    <xf numFmtId="0" fontId="19" fillId="2" borderId="9" xfId="0" applyFont="1" applyFill="1" applyBorder="1"/>
    <xf numFmtId="4" fontId="17" fillId="2" borderId="14" xfId="0" applyNumberFormat="1" applyFont="1" applyFill="1" applyBorder="1" applyAlignment="1">
      <alignment horizontal="center"/>
    </xf>
    <xf numFmtId="0" fontId="17" fillId="2" borderId="9" xfId="0" applyFont="1" applyFill="1" applyBorder="1" applyAlignment="1">
      <alignment horizontal="center"/>
    </xf>
    <xf numFmtId="179" fontId="17" fillId="2" borderId="14" xfId="0" applyNumberFormat="1" applyFont="1" applyFill="1" applyBorder="1" applyAlignment="1">
      <alignment horizontal="center"/>
    </xf>
    <xf numFmtId="0" fontId="5" fillId="4" borderId="9" xfId="0" applyFont="1" applyFill="1" applyBorder="1"/>
    <xf numFmtId="0" fontId="34" fillId="6" borderId="0" xfId="0" applyFont="1" applyFill="1" applyBorder="1"/>
    <xf numFmtId="4" fontId="34" fillId="6" borderId="0" xfId="0" applyNumberFormat="1" applyFont="1" applyFill="1" applyBorder="1" applyAlignment="1">
      <alignment horizontal="center"/>
    </xf>
    <xf numFmtId="2" fontId="34" fillId="6" borderId="0" xfId="0" applyNumberFormat="1" applyFont="1" applyFill="1" applyBorder="1" applyAlignment="1">
      <alignment horizontal="center"/>
    </xf>
    <xf numFmtId="49" fontId="34" fillId="6" borderId="0" xfId="0" applyNumberFormat="1" applyFont="1" applyFill="1" applyBorder="1" applyAlignment="1">
      <alignment horizontal="center"/>
    </xf>
    <xf numFmtId="0" fontId="21" fillId="5" borderId="1" xfId="0" applyFont="1" applyFill="1" applyBorder="1" applyAlignment="1">
      <alignment horizontal="center"/>
    </xf>
    <xf numFmtId="0" fontId="0" fillId="5" borderId="2" xfId="0" applyFill="1" applyBorder="1"/>
    <xf numFmtId="4" fontId="17" fillId="5" borderId="1" xfId="0" applyNumberFormat="1" applyFont="1" applyFill="1" applyBorder="1" applyAlignment="1">
      <alignment horizontal="center"/>
    </xf>
    <xf numFmtId="0" fontId="17" fillId="5" borderId="2" xfId="0" applyFont="1" applyFill="1" applyBorder="1" applyAlignment="1">
      <alignment horizontal="center"/>
    </xf>
    <xf numFmtId="0" fontId="0" fillId="5" borderId="3" xfId="0" applyFill="1" applyBorder="1"/>
    <xf numFmtId="173" fontId="8" fillId="2" borderId="7" xfId="0" applyNumberFormat="1" applyFont="1" applyFill="1" applyBorder="1" applyAlignment="1">
      <alignment horizontal="center"/>
    </xf>
    <xf numFmtId="171" fontId="8" fillId="2" borderId="29" xfId="0" applyNumberFormat="1" applyFont="1" applyFill="1" applyBorder="1" applyAlignment="1">
      <alignment horizontal="center"/>
    </xf>
    <xf numFmtId="178" fontId="8" fillId="2" borderId="5" xfId="0" applyNumberFormat="1" applyFont="1" applyFill="1" applyBorder="1" applyAlignment="1">
      <alignment horizontal="center"/>
    </xf>
    <xf numFmtId="173" fontId="8" fillId="2" borderId="14" xfId="0" applyNumberFormat="1" applyFont="1" applyFill="1" applyBorder="1" applyAlignment="1">
      <alignment horizontal="center"/>
    </xf>
    <xf numFmtId="0" fontId="13" fillId="4" borderId="4" xfId="0" applyFont="1" applyFill="1" applyBorder="1"/>
    <xf numFmtId="0" fontId="13" fillId="4" borderId="8" xfId="0" applyFont="1" applyFill="1" applyBorder="1"/>
    <xf numFmtId="0" fontId="14" fillId="2" borderId="5" xfId="0" applyFont="1" applyFill="1" applyBorder="1" applyAlignment="1" applyProtection="1">
      <alignment horizontal="left"/>
      <protection locked="0"/>
    </xf>
    <xf numFmtId="0" fontId="7" fillId="2" borderId="3" xfId="0" applyFont="1" applyFill="1" applyBorder="1"/>
    <xf numFmtId="0" fontId="19" fillId="2" borderId="3" xfId="0" applyFont="1" applyFill="1" applyBorder="1"/>
    <xf numFmtId="0" fontId="7" fillId="2" borderId="5" xfId="0" applyFont="1" applyFill="1" applyBorder="1" applyAlignment="1">
      <alignment horizontal="center"/>
    </xf>
    <xf numFmtId="0" fontId="9" fillId="0" borderId="1" xfId="0" applyFont="1" applyBorder="1"/>
    <xf numFmtId="0" fontId="9" fillId="2" borderId="25" xfId="0" applyFont="1" applyFill="1" applyBorder="1"/>
    <xf numFmtId="170" fontId="8" fillId="2" borderId="7" xfId="0" applyNumberFormat="1" applyFont="1" applyFill="1" applyBorder="1" applyAlignment="1">
      <alignment horizontal="center"/>
    </xf>
    <xf numFmtId="177" fontId="8" fillId="2" borderId="14" xfId="0" applyNumberFormat="1" applyFont="1" applyFill="1" applyBorder="1" applyAlignment="1">
      <alignment horizontal="center"/>
    </xf>
    <xf numFmtId="0" fontId="31" fillId="2" borderId="9" xfId="0" applyFont="1" applyFill="1" applyBorder="1" applyAlignment="1">
      <alignment horizontal="center"/>
    </xf>
    <xf numFmtId="0" fontId="2" fillId="4" borderId="0" xfId="0" applyFont="1" applyFill="1" applyBorder="1"/>
    <xf numFmtId="0" fontId="1" fillId="2" borderId="1" xfId="0" applyFont="1" applyFill="1" applyBorder="1" applyAlignment="1">
      <alignment horizontal="left"/>
    </xf>
    <xf numFmtId="4" fontId="2" fillId="2" borderId="5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173" fontId="2" fillId="2" borderId="5" xfId="0" applyNumberFormat="1" applyFont="1" applyFill="1" applyBorder="1" applyAlignment="1">
      <alignment horizontal="center"/>
    </xf>
    <xf numFmtId="171" fontId="2" fillId="2" borderId="14" xfId="0" applyNumberFormat="1" applyFont="1" applyFill="1" applyBorder="1" applyAlignment="1">
      <alignment horizontal="center"/>
    </xf>
    <xf numFmtId="0" fontId="2" fillId="4" borderId="24" xfId="0" applyFont="1" applyFill="1" applyBorder="1"/>
    <xf numFmtId="0" fontId="1" fillId="2" borderId="14" xfId="0" applyFont="1" applyFill="1" applyBorder="1"/>
    <xf numFmtId="0" fontId="9" fillId="2" borderId="9" xfId="0" applyFont="1" applyFill="1" applyBorder="1"/>
    <xf numFmtId="0" fontId="5" fillId="2" borderId="30" xfId="0" applyFont="1" applyFill="1" applyBorder="1"/>
    <xf numFmtId="0" fontId="5" fillId="2" borderId="8" xfId="0" applyFont="1" applyFill="1" applyBorder="1"/>
    <xf numFmtId="0" fontId="19" fillId="2" borderId="5" xfId="0" applyFont="1" applyFill="1" applyBorder="1" applyAlignment="1">
      <alignment horizontal="center"/>
    </xf>
    <xf numFmtId="0" fontId="19" fillId="2" borderId="8" xfId="0" applyFont="1" applyFill="1" applyBorder="1" applyAlignment="1">
      <alignment horizontal="center"/>
    </xf>
    <xf numFmtId="0" fontId="19" fillId="2" borderId="18" xfId="0" applyFont="1" applyFill="1" applyBorder="1" applyAlignment="1">
      <alignment horizontal="center"/>
    </xf>
    <xf numFmtId="49" fontId="19" fillId="2" borderId="18" xfId="0" applyNumberFormat="1" applyFont="1" applyFill="1" applyBorder="1" applyAlignment="1">
      <alignment horizontal="center"/>
    </xf>
    <xf numFmtId="0" fontId="23" fillId="4" borderId="9" xfId="0" applyFont="1" applyFill="1" applyBorder="1"/>
    <xf numFmtId="0" fontId="19" fillId="2" borderId="5" xfId="0" applyFont="1" applyFill="1" applyBorder="1" applyAlignment="1">
      <alignment horizontal="left"/>
    </xf>
    <xf numFmtId="0" fontId="22" fillId="2" borderId="5" xfId="0" applyFont="1" applyFill="1" applyBorder="1" applyAlignment="1">
      <alignment horizontal="center"/>
    </xf>
    <xf numFmtId="49" fontId="22" fillId="2" borderId="5" xfId="0" applyNumberFormat="1" applyFont="1" applyFill="1" applyBorder="1" applyAlignment="1">
      <alignment horizontal="center"/>
    </xf>
    <xf numFmtId="0" fontId="22" fillId="2" borderId="4" xfId="0" applyFont="1" applyFill="1" applyBorder="1"/>
    <xf numFmtId="4" fontId="22" fillId="2" borderId="5" xfId="0" applyNumberFormat="1" applyFont="1" applyFill="1" applyBorder="1" applyAlignment="1">
      <alignment horizontal="center"/>
    </xf>
    <xf numFmtId="169" fontId="22" fillId="2" borderId="1" xfId="0" applyNumberFormat="1" applyFont="1" applyFill="1" applyBorder="1" applyAlignment="1">
      <alignment horizontal="center"/>
    </xf>
    <xf numFmtId="165" fontId="25" fillId="2" borderId="5" xfId="0" applyNumberFormat="1" applyFont="1" applyFill="1" applyBorder="1" applyAlignment="1">
      <alignment horizontal="center"/>
    </xf>
    <xf numFmtId="49" fontId="25" fillId="2" borderId="1" xfId="0" applyNumberFormat="1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49" fontId="19" fillId="2" borderId="5" xfId="0" applyNumberFormat="1" applyFont="1" applyFill="1" applyBorder="1" applyAlignment="1">
      <alignment horizontal="center"/>
    </xf>
    <xf numFmtId="168" fontId="22" fillId="2" borderId="5" xfId="0" applyNumberFormat="1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5" xfId="0" applyFont="1" applyFill="1" applyBorder="1" applyAlignment="1"/>
    <xf numFmtId="0" fontId="22" fillId="0" borderId="4" xfId="0" applyFont="1" applyFill="1" applyBorder="1"/>
    <xf numFmtId="0" fontId="22" fillId="3" borderId="4" xfId="0" applyFont="1" applyFill="1" applyBorder="1"/>
    <xf numFmtId="2" fontId="35" fillId="2" borderId="9" xfId="0" applyNumberFormat="1" applyFont="1" applyFill="1" applyBorder="1" applyAlignment="1">
      <alignment horizontal="center"/>
    </xf>
    <xf numFmtId="168" fontId="22" fillId="2" borderId="14" xfId="0" applyNumberFormat="1" applyFont="1" applyFill="1" applyBorder="1" applyAlignment="1">
      <alignment horizontal="center"/>
    </xf>
    <xf numFmtId="49" fontId="22" fillId="2" borderId="14" xfId="0" applyNumberFormat="1" applyFont="1" applyFill="1" applyBorder="1" applyAlignment="1">
      <alignment horizontal="center"/>
    </xf>
    <xf numFmtId="171" fontId="22" fillId="2" borderId="14" xfId="0" applyNumberFormat="1" applyFont="1" applyFill="1" applyBorder="1" applyAlignment="1">
      <alignment horizontal="center"/>
    </xf>
    <xf numFmtId="0" fontId="19" fillId="2" borderId="31" xfId="0" applyFont="1" applyFill="1" applyBorder="1"/>
    <xf numFmtId="2" fontId="35" fillId="2" borderId="1" xfId="0" applyNumberFormat="1" applyFont="1" applyFill="1" applyBorder="1" applyAlignment="1">
      <alignment horizontal="center"/>
    </xf>
    <xf numFmtId="0" fontId="19" fillId="2" borderId="14" xfId="0" applyFont="1" applyFill="1" applyBorder="1" applyAlignment="1">
      <alignment horizontal="center"/>
    </xf>
    <xf numFmtId="0" fontId="19" fillId="2" borderId="9" xfId="0" applyFont="1" applyFill="1" applyBorder="1" applyAlignment="1">
      <alignment horizontal="center"/>
    </xf>
    <xf numFmtId="49" fontId="19" fillId="2" borderId="14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49" fontId="7" fillId="2" borderId="5" xfId="0" applyNumberFormat="1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2" xfId="0" applyFont="1" applyFill="1" applyBorder="1"/>
    <xf numFmtId="0" fontId="5" fillId="4" borderId="10" xfId="0" applyFont="1" applyFill="1" applyBorder="1" applyAlignment="1">
      <alignment horizontal="center"/>
    </xf>
    <xf numFmtId="0" fontId="5" fillId="4" borderId="8" xfId="0" applyFont="1" applyFill="1" applyBorder="1"/>
    <xf numFmtId="4" fontId="17" fillId="4" borderId="18" xfId="0" applyNumberFormat="1" applyFont="1" applyFill="1" applyBorder="1" applyAlignment="1">
      <alignment horizontal="center"/>
    </xf>
    <xf numFmtId="0" fontId="8" fillId="2" borderId="32" xfId="0" applyFont="1" applyFill="1" applyBorder="1"/>
    <xf numFmtId="4" fontId="17" fillId="2" borderId="33" xfId="0" applyNumberFormat="1" applyFont="1" applyFill="1" applyBorder="1" applyAlignment="1">
      <alignment horizontal="center"/>
    </xf>
    <xf numFmtId="0" fontId="17" fillId="2" borderId="33" xfId="0" applyFont="1" applyFill="1" applyBorder="1" applyAlignment="1">
      <alignment horizontal="center"/>
    </xf>
    <xf numFmtId="179" fontId="17" fillId="2" borderId="33" xfId="0" applyNumberFormat="1" applyFont="1" applyFill="1" applyBorder="1" applyAlignment="1">
      <alignment horizontal="center"/>
    </xf>
    <xf numFmtId="0" fontId="17" fillId="6" borderId="10" xfId="0" applyFont="1" applyFill="1" applyBorder="1" applyAlignment="1">
      <alignment horizontal="center"/>
    </xf>
    <xf numFmtId="179" fontId="17" fillId="6" borderId="10" xfId="0" applyNumberFormat="1" applyFont="1" applyFill="1" applyBorder="1" applyAlignment="1">
      <alignment horizontal="center"/>
    </xf>
    <xf numFmtId="171" fontId="17" fillId="6" borderId="10" xfId="0" applyNumberFormat="1" applyFont="1" applyFill="1" applyBorder="1" applyAlignment="1">
      <alignment horizontal="center"/>
    </xf>
    <xf numFmtId="171" fontId="17" fillId="6" borderId="11" xfId="0" applyNumberFormat="1" applyFont="1" applyFill="1" applyBorder="1" applyAlignment="1">
      <alignment horizontal="center"/>
    </xf>
    <xf numFmtId="0" fontId="7" fillId="4" borderId="16" xfId="0" applyFont="1" applyFill="1" applyBorder="1"/>
    <xf numFmtId="4" fontId="7" fillId="4" borderId="16" xfId="0" applyNumberFormat="1" applyFont="1" applyFill="1" applyBorder="1" applyAlignment="1">
      <alignment horizontal="center"/>
    </xf>
    <xf numFmtId="0" fontId="7" fillId="2" borderId="8" xfId="0" applyFont="1" applyFill="1" applyBorder="1"/>
    <xf numFmtId="0" fontId="5" fillId="2" borderId="18" xfId="0" applyFont="1" applyFill="1" applyBorder="1"/>
    <xf numFmtId="0" fontId="22" fillId="2" borderId="9" xfId="0" applyFont="1" applyFill="1" applyBorder="1"/>
    <xf numFmtId="0" fontId="24" fillId="2" borderId="1" xfId="0" applyFont="1" applyFill="1" applyBorder="1"/>
    <xf numFmtId="0" fontId="24" fillId="2" borderId="9" xfId="0" applyFont="1" applyFill="1" applyBorder="1"/>
    <xf numFmtId="0" fontId="19" fillId="2" borderId="18" xfId="0" applyFont="1" applyFill="1" applyBorder="1"/>
    <xf numFmtId="0" fontId="5" fillId="2" borderId="9" xfId="0" applyFont="1" applyFill="1" applyBorder="1"/>
    <xf numFmtId="172" fontId="5" fillId="2" borderId="5" xfId="0" applyNumberFormat="1" applyFont="1" applyFill="1" applyBorder="1" applyAlignment="1">
      <alignment horizontal="center"/>
    </xf>
    <xf numFmtId="173" fontId="5" fillId="2" borderId="28" xfId="0" applyNumberFormat="1" applyFont="1" applyFill="1" applyBorder="1" applyAlignment="1">
      <alignment horizontal="center"/>
    </xf>
    <xf numFmtId="174" fontId="8" fillId="2" borderId="5" xfId="0" applyNumberFormat="1" applyFont="1" applyFill="1" applyBorder="1" applyAlignment="1">
      <alignment horizontal="center"/>
    </xf>
    <xf numFmtId="4" fontId="5" fillId="2" borderId="26" xfId="0" applyNumberFormat="1" applyFont="1" applyFill="1" applyBorder="1" applyAlignment="1">
      <alignment horizontal="left"/>
    </xf>
    <xf numFmtId="0" fontId="7" fillId="2" borderId="18" xfId="0" applyFont="1" applyFill="1" applyBorder="1"/>
    <xf numFmtId="0" fontId="5" fillId="2" borderId="9" xfId="0" applyFont="1" applyFill="1" applyBorder="1" applyAlignment="1">
      <alignment horizontal="left"/>
    </xf>
    <xf numFmtId="4" fontId="5" fillId="4" borderId="16" xfId="0" applyNumberFormat="1" applyFont="1" applyFill="1" applyBorder="1" applyAlignment="1">
      <alignment horizontal="center"/>
    </xf>
    <xf numFmtId="169" fontId="31" fillId="2" borderId="9" xfId="0" applyNumberFormat="1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168" fontId="8" fillId="4" borderId="0" xfId="0" applyNumberFormat="1" applyFont="1" applyFill="1" applyBorder="1" applyAlignment="1">
      <alignment horizontal="center"/>
    </xf>
    <xf numFmtId="49" fontId="5" fillId="4" borderId="22" xfId="0" applyNumberFormat="1" applyFont="1" applyFill="1" applyBorder="1" applyAlignment="1">
      <alignment horizontal="center"/>
    </xf>
    <xf numFmtId="4" fontId="5" fillId="2" borderId="28" xfId="0" applyNumberFormat="1" applyFont="1" applyFill="1" applyBorder="1" applyAlignment="1">
      <alignment horizontal="center"/>
    </xf>
    <xf numFmtId="4" fontId="7" fillId="5" borderId="5" xfId="0" applyNumberFormat="1" applyFont="1" applyFill="1" applyBorder="1" applyAlignment="1">
      <alignment horizontal="center"/>
    </xf>
    <xf numFmtId="0" fontId="9" fillId="2" borderId="0" xfId="0" applyFont="1" applyFill="1" applyBorder="1"/>
    <xf numFmtId="0" fontId="5" fillId="2" borderId="0" xfId="0" applyFont="1" applyFill="1" applyBorder="1"/>
    <xf numFmtId="0" fontId="5" fillId="2" borderId="14" xfId="0" applyFont="1" applyFill="1" applyBorder="1"/>
    <xf numFmtId="2" fontId="5" fillId="2" borderId="5" xfId="0" applyNumberFormat="1" applyFont="1" applyFill="1" applyBorder="1" applyAlignment="1">
      <alignment horizontal="center"/>
    </xf>
    <xf numFmtId="173" fontId="5" fillId="2" borderId="5" xfId="0" applyNumberFormat="1" applyFont="1" applyFill="1" applyBorder="1" applyAlignment="1">
      <alignment horizontal="center"/>
    </xf>
    <xf numFmtId="171" fontId="17" fillId="2" borderId="6" xfId="0" applyNumberFormat="1" applyFont="1" applyFill="1" applyBorder="1" applyAlignment="1">
      <alignment horizontal="center"/>
    </xf>
    <xf numFmtId="0" fontId="5" fillId="2" borderId="27" xfId="0" applyFont="1" applyFill="1" applyBorder="1"/>
    <xf numFmtId="0" fontId="7" fillId="7" borderId="5" xfId="0" applyFont="1" applyFill="1" applyBorder="1"/>
    <xf numFmtId="4" fontId="7" fillId="7" borderId="5" xfId="0" applyNumberFormat="1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49" fontId="1" fillId="7" borderId="5" xfId="0" applyNumberFormat="1" applyFont="1" applyFill="1" applyBorder="1" applyAlignment="1">
      <alignment horizontal="center"/>
    </xf>
    <xf numFmtId="170" fontId="5" fillId="2" borderId="26" xfId="0" applyNumberFormat="1" applyFont="1" applyFill="1" applyBorder="1" applyAlignment="1">
      <alignment horizontal="center"/>
    </xf>
    <xf numFmtId="180" fontId="5" fillId="2" borderId="5" xfId="0" applyNumberFormat="1" applyFont="1" applyFill="1" applyBorder="1" applyAlignment="1">
      <alignment horizontal="center"/>
    </xf>
    <xf numFmtId="4" fontId="8" fillId="2" borderId="26" xfId="0" applyNumberFormat="1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center"/>
    </xf>
    <xf numFmtId="0" fontId="22" fillId="2" borderId="9" xfId="0" applyFont="1" applyFill="1" applyBorder="1" applyAlignment="1">
      <alignment horizontal="center"/>
    </xf>
    <xf numFmtId="3" fontId="5" fillId="7" borderId="5" xfId="0" applyNumberFormat="1" applyFont="1" applyFill="1" applyBorder="1" applyAlignment="1">
      <alignment horizontal="center"/>
    </xf>
    <xf numFmtId="49" fontId="5" fillId="7" borderId="5" xfId="0" applyNumberFormat="1" applyFont="1" applyFill="1" applyBorder="1" applyAlignment="1">
      <alignment horizontal="center"/>
    </xf>
    <xf numFmtId="4" fontId="5" fillId="7" borderId="5" xfId="1" applyNumberFormat="1" applyFont="1" applyFill="1" applyBorder="1" applyAlignment="1">
      <alignment horizontal="center"/>
    </xf>
    <xf numFmtId="2" fontId="36" fillId="2" borderId="1" xfId="0" applyNumberFormat="1" applyFont="1" applyFill="1" applyBorder="1" applyAlignment="1">
      <alignment horizontal="center"/>
    </xf>
    <xf numFmtId="2" fontId="36" fillId="2" borderId="4" xfId="0" applyNumberFormat="1" applyFont="1" applyFill="1" applyBorder="1" applyAlignment="1">
      <alignment horizontal="center"/>
    </xf>
    <xf numFmtId="0" fontId="36" fillId="2" borderId="1" xfId="0" applyFont="1" applyFill="1" applyBorder="1" applyAlignment="1">
      <alignment horizontal="center"/>
    </xf>
    <xf numFmtId="2" fontId="36" fillId="2" borderId="9" xfId="0" applyNumberFormat="1" applyFont="1" applyFill="1" applyBorder="1" applyAlignment="1">
      <alignment horizontal="center"/>
    </xf>
    <xf numFmtId="2" fontId="36" fillId="2" borderId="8" xfId="0" applyNumberFormat="1" applyFont="1" applyFill="1" applyBorder="1" applyAlignment="1">
      <alignment horizontal="center"/>
    </xf>
    <xf numFmtId="174" fontId="7" fillId="2" borderId="1" xfId="0" applyNumberFormat="1" applyFont="1" applyFill="1" applyBorder="1" applyAlignment="1">
      <alignment horizontal="center"/>
    </xf>
    <xf numFmtId="49" fontId="36" fillId="2" borderId="4" xfId="0" applyNumberFormat="1" applyFont="1" applyFill="1" applyBorder="1" applyAlignment="1">
      <alignment horizontal="center"/>
    </xf>
    <xf numFmtId="0" fontId="5" fillId="7" borderId="5" xfId="0" applyFont="1" applyFill="1" applyBorder="1"/>
    <xf numFmtId="2" fontId="7" fillId="2" borderId="9" xfId="0" applyNumberFormat="1" applyFont="1" applyFill="1" applyBorder="1" applyAlignment="1">
      <alignment horizontal="center"/>
    </xf>
    <xf numFmtId="2" fontId="37" fillId="2" borderId="9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49" fontId="7" fillId="2" borderId="4" xfId="0" applyNumberFormat="1" applyFont="1" applyFill="1" applyBorder="1" applyAlignment="1">
      <alignment horizontal="center"/>
    </xf>
    <xf numFmtId="0" fontId="19" fillId="2" borderId="34" xfId="0" applyFont="1" applyFill="1" applyBorder="1" applyAlignment="1">
      <alignment horizontal="center"/>
    </xf>
    <xf numFmtId="169" fontId="38" fillId="2" borderId="12" xfId="0" applyNumberFormat="1" applyFont="1" applyFill="1" applyBorder="1" applyAlignment="1">
      <alignment horizontal="center"/>
    </xf>
    <xf numFmtId="4" fontId="22" fillId="2" borderId="29" xfId="0" applyNumberFormat="1" applyFont="1" applyFill="1" applyBorder="1" applyAlignment="1">
      <alignment horizontal="center"/>
    </xf>
    <xf numFmtId="166" fontId="7" fillId="2" borderId="1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2" fontId="7" fillId="2" borderId="8" xfId="0" applyNumberFormat="1" applyFont="1" applyFill="1" applyBorder="1" applyAlignment="1">
      <alignment horizontal="center"/>
    </xf>
    <xf numFmtId="2" fontId="37" fillId="2" borderId="1" xfId="0" applyNumberFormat="1" applyFont="1" applyFill="1" applyBorder="1" applyAlignment="1">
      <alignment horizontal="center"/>
    </xf>
    <xf numFmtId="2" fontId="7" fillId="2" borderId="28" xfId="0" applyNumberFormat="1" applyFont="1" applyFill="1" applyBorder="1" applyAlignment="1">
      <alignment horizontal="center"/>
    </xf>
    <xf numFmtId="2" fontId="7" fillId="2" borderId="4" xfId="0" applyNumberFormat="1" applyFont="1" applyFill="1" applyBorder="1" applyAlignment="1">
      <alignment horizontal="center"/>
    </xf>
    <xf numFmtId="166" fontId="36" fillId="2" borderId="4" xfId="0" applyNumberFormat="1" applyFont="1" applyFill="1" applyBorder="1" applyAlignment="1">
      <alignment horizontal="center"/>
    </xf>
    <xf numFmtId="166" fontId="36" fillId="2" borderId="1" xfId="0" applyNumberFormat="1" applyFont="1" applyFill="1" applyBorder="1" applyAlignment="1">
      <alignment horizontal="center"/>
    </xf>
    <xf numFmtId="0" fontId="39" fillId="7" borderId="5" xfId="0" applyFont="1" applyFill="1" applyBorder="1" applyAlignment="1">
      <alignment horizontal="center"/>
    </xf>
    <xf numFmtId="0" fontId="36" fillId="2" borderId="9" xfId="0" applyFont="1" applyFill="1" applyBorder="1" applyAlignment="1">
      <alignment horizontal="center"/>
    </xf>
    <xf numFmtId="169" fontId="36" fillId="2" borderId="12" xfId="0" applyNumberFormat="1" applyFont="1" applyFill="1" applyBorder="1" applyAlignment="1">
      <alignment horizontal="center"/>
    </xf>
    <xf numFmtId="183" fontId="5" fillId="2" borderId="7" xfId="1" applyNumberFormat="1" applyFont="1" applyFill="1" applyBorder="1" applyAlignment="1">
      <alignment horizontal="center"/>
    </xf>
    <xf numFmtId="174" fontId="36" fillId="2" borderId="1" xfId="0" applyNumberFormat="1" applyFont="1" applyFill="1" applyBorder="1" applyAlignment="1">
      <alignment horizontal="center"/>
    </xf>
    <xf numFmtId="177" fontId="5" fillId="2" borderId="5" xfId="0" applyNumberFormat="1" applyFont="1" applyFill="1" applyBorder="1" applyAlignment="1">
      <alignment horizontal="center"/>
    </xf>
    <xf numFmtId="166" fontId="37" fillId="2" borderId="1" xfId="0" applyNumberFormat="1" applyFont="1" applyFill="1" applyBorder="1" applyAlignment="1">
      <alignment horizontal="center"/>
    </xf>
    <xf numFmtId="49" fontId="37" fillId="2" borderId="4" xfId="0" applyNumberFormat="1" applyFont="1" applyFill="1" applyBorder="1" applyAlignment="1">
      <alignment horizontal="center"/>
    </xf>
    <xf numFmtId="166" fontId="37" fillId="2" borderId="4" xfId="0" applyNumberFormat="1" applyFont="1" applyFill="1" applyBorder="1" applyAlignment="1">
      <alignment horizontal="center"/>
    </xf>
    <xf numFmtId="169" fontId="37" fillId="2" borderId="12" xfId="0" applyNumberFormat="1" applyFont="1" applyFill="1" applyBorder="1" applyAlignment="1">
      <alignment horizontal="center"/>
    </xf>
    <xf numFmtId="0" fontId="37" fillId="2" borderId="1" xfId="0" applyFont="1" applyFill="1" applyBorder="1" applyAlignment="1">
      <alignment horizontal="center"/>
    </xf>
    <xf numFmtId="0" fontId="37" fillId="2" borderId="9" xfId="0" applyFont="1" applyFill="1" applyBorder="1" applyAlignment="1">
      <alignment horizontal="center"/>
    </xf>
    <xf numFmtId="173" fontId="5" fillId="2" borderId="7" xfId="0" applyNumberFormat="1" applyFont="1" applyFill="1" applyBorder="1" applyAlignment="1">
      <alignment horizontal="center"/>
    </xf>
    <xf numFmtId="4" fontId="0" fillId="0" borderId="0" xfId="0" applyNumberFormat="1"/>
    <xf numFmtId="2" fontId="37" fillId="2" borderId="8" xfId="0" applyNumberFormat="1" applyFont="1" applyFill="1" applyBorder="1" applyAlignment="1">
      <alignment horizontal="center"/>
    </xf>
    <xf numFmtId="2" fontId="37" fillId="2" borderId="4" xfId="0" applyNumberFormat="1" applyFont="1" applyFill="1" applyBorder="1" applyAlignment="1">
      <alignment horizontal="center"/>
    </xf>
    <xf numFmtId="0" fontId="36" fillId="7" borderId="5" xfId="0" applyFont="1" applyFill="1" applyBorder="1" applyAlignment="1">
      <alignment horizontal="center"/>
    </xf>
    <xf numFmtId="2" fontId="36" fillId="2" borderId="28" xfId="0" applyNumberFormat="1" applyFont="1" applyFill="1" applyBorder="1" applyAlignment="1">
      <alignment horizontal="center"/>
    </xf>
    <xf numFmtId="168" fontId="5" fillId="2" borderId="5" xfId="0" applyNumberFormat="1" applyFont="1" applyFill="1" applyBorder="1" applyAlignment="1">
      <alignment horizontal="center"/>
    </xf>
    <xf numFmtId="0" fontId="37" fillId="7" borderId="5" xfId="0" applyFont="1" applyFill="1" applyBorder="1" applyAlignment="1">
      <alignment horizontal="center"/>
    </xf>
    <xf numFmtId="171" fontId="5" fillId="2" borderId="5" xfId="0" applyNumberFormat="1" applyFont="1" applyFill="1" applyBorder="1" applyAlignment="1">
      <alignment horizontal="center"/>
    </xf>
    <xf numFmtId="49" fontId="34" fillId="6" borderId="5" xfId="0" applyNumberFormat="1" applyFont="1" applyFill="1" applyBorder="1" applyAlignment="1">
      <alignment horizontal="center"/>
    </xf>
    <xf numFmtId="2" fontId="36" fillId="2" borderId="5" xfId="0" applyNumberFormat="1" applyFont="1" applyFill="1" applyBorder="1" applyAlignment="1">
      <alignment horizontal="center"/>
    </xf>
    <xf numFmtId="0" fontId="2" fillId="5" borderId="2" xfId="0" applyFont="1" applyFill="1" applyBorder="1"/>
    <xf numFmtId="4" fontId="2" fillId="0" borderId="0" xfId="0" applyNumberFormat="1" applyFont="1"/>
    <xf numFmtId="4" fontId="7" fillId="5" borderId="5" xfId="0" applyNumberFormat="1" applyFont="1" applyFill="1" applyBorder="1" applyAlignment="1">
      <alignment horizontal="left"/>
    </xf>
    <xf numFmtId="0" fontId="13" fillId="8" borderId="8" xfId="0" applyFont="1" applyFill="1" applyBorder="1"/>
    <xf numFmtId="0" fontId="40" fillId="8" borderId="52" xfId="0" applyFont="1" applyFill="1" applyBorder="1" applyAlignment="1">
      <alignment vertical="center" wrapText="1"/>
    </xf>
    <xf numFmtId="182" fontId="5" fillId="7" borderId="5" xfId="0" applyNumberFormat="1" applyFont="1" applyFill="1" applyBorder="1" applyAlignment="1">
      <alignment horizontal="center"/>
    </xf>
    <xf numFmtId="168" fontId="22" fillId="2" borderId="29" xfId="0" applyNumberFormat="1" applyFont="1" applyFill="1" applyBorder="1" applyAlignment="1">
      <alignment horizontal="center"/>
    </xf>
    <xf numFmtId="4" fontId="5" fillId="2" borderId="7" xfId="0" applyNumberFormat="1" applyFont="1" applyFill="1" applyBorder="1" applyAlignment="1">
      <alignment horizontal="center"/>
    </xf>
    <xf numFmtId="169" fontId="37" fillId="2" borderId="4" xfId="0" applyNumberFormat="1" applyFont="1" applyFill="1" applyBorder="1" applyAlignment="1">
      <alignment horizontal="center"/>
    </xf>
    <xf numFmtId="181" fontId="36" fillId="2" borderId="1" xfId="0" applyNumberFormat="1" applyFont="1" applyFill="1" applyBorder="1" applyAlignment="1">
      <alignment horizontal="center"/>
    </xf>
    <xf numFmtId="2" fontId="37" fillId="6" borderId="1" xfId="0" applyNumberFormat="1" applyFont="1" applyFill="1" applyBorder="1" applyAlignment="1">
      <alignment horizontal="center"/>
    </xf>
    <xf numFmtId="49" fontId="5" fillId="6" borderId="2" xfId="0" applyNumberFormat="1" applyFont="1" applyFill="1" applyBorder="1" applyAlignment="1">
      <alignment horizontal="center"/>
    </xf>
    <xf numFmtId="49" fontId="8" fillId="6" borderId="3" xfId="0" applyNumberFormat="1" applyFont="1" applyFill="1" applyBorder="1" applyAlignment="1">
      <alignment horizontal="center"/>
    </xf>
    <xf numFmtId="0" fontId="7" fillId="6" borderId="10" xfId="0" applyFont="1" applyFill="1" applyBorder="1"/>
    <xf numFmtId="4" fontId="7" fillId="6" borderId="5" xfId="0" applyNumberFormat="1" applyFont="1" applyFill="1" applyBorder="1" applyAlignment="1">
      <alignment horizontal="center"/>
    </xf>
    <xf numFmtId="0" fontId="0" fillId="9" borderId="0" xfId="0" applyFill="1"/>
    <xf numFmtId="49" fontId="5" fillId="9" borderId="4" xfId="0" applyNumberFormat="1" applyFont="1" applyFill="1" applyBorder="1" applyAlignment="1">
      <alignment horizontal="center"/>
    </xf>
    <xf numFmtId="49" fontId="5" fillId="9" borderId="0" xfId="0" applyNumberFormat="1" applyFont="1" applyFill="1" applyBorder="1" applyAlignment="1">
      <alignment horizontal="center"/>
    </xf>
    <xf numFmtId="171" fontId="8" fillId="2" borderId="9" xfId="0" applyNumberFormat="1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9" fontId="22" fillId="2" borderId="1" xfId="0" applyNumberFormat="1" applyFont="1" applyFill="1" applyBorder="1" applyAlignment="1">
      <alignment horizontal="center"/>
    </xf>
    <xf numFmtId="49" fontId="9" fillId="4" borderId="16" xfId="0" applyNumberFormat="1" applyFont="1" applyFill="1" applyBorder="1" applyAlignment="1">
      <alignment horizontal="center"/>
    </xf>
    <xf numFmtId="49" fontId="9" fillId="2" borderId="9" xfId="0" applyNumberFormat="1" applyFont="1" applyFill="1" applyBorder="1" applyAlignment="1">
      <alignment horizontal="center"/>
    </xf>
    <xf numFmtId="49" fontId="9" fillId="4" borderId="10" xfId="0" applyNumberFormat="1" applyFont="1" applyFill="1" applyBorder="1" applyAlignment="1">
      <alignment horizontal="center"/>
    </xf>
    <xf numFmtId="171" fontId="22" fillId="2" borderId="9" xfId="0" applyNumberFormat="1" applyFont="1" applyFill="1" applyBorder="1" applyAlignment="1">
      <alignment horizontal="center"/>
    </xf>
    <xf numFmtId="171" fontId="8" fillId="2" borderId="1" xfId="0" applyNumberFormat="1" applyFont="1" applyFill="1" applyBorder="1" applyAlignment="1">
      <alignment horizontal="center"/>
    </xf>
    <xf numFmtId="171" fontId="2" fillId="2" borderId="9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71" fontId="17" fillId="2" borderId="9" xfId="0" applyNumberFormat="1" applyFont="1" applyFill="1" applyBorder="1" applyAlignment="1">
      <alignment horizontal="center"/>
    </xf>
    <xf numFmtId="171" fontId="8" fillId="2" borderId="4" xfId="0" applyNumberFormat="1" applyFont="1" applyFill="1" applyBorder="1" applyAlignment="1">
      <alignment horizontal="center"/>
    </xf>
    <xf numFmtId="171" fontId="8" fillId="2" borderId="35" xfId="0" applyNumberFormat="1" applyFont="1" applyFill="1" applyBorder="1" applyAlignment="1">
      <alignment horizontal="center"/>
    </xf>
    <xf numFmtId="171" fontId="17" fillId="2" borderId="1" xfId="0" applyNumberFormat="1" applyFont="1" applyFill="1" applyBorder="1" applyAlignment="1">
      <alignment horizontal="center"/>
    </xf>
    <xf numFmtId="49" fontId="5" fillId="9" borderId="15" xfId="0" applyNumberFormat="1" applyFont="1" applyFill="1" applyBorder="1" applyAlignment="1">
      <alignment horizontal="center"/>
    </xf>
    <xf numFmtId="0" fontId="0" fillId="9" borderId="0" xfId="0" applyFill="1" applyBorder="1"/>
    <xf numFmtId="0" fontId="2" fillId="9" borderId="0" xfId="0" applyFont="1" applyFill="1" applyBorder="1"/>
    <xf numFmtId="0" fontId="0" fillId="0" borderId="0" xfId="0" applyBorder="1"/>
    <xf numFmtId="177" fontId="7" fillId="2" borderId="1" xfId="0" applyNumberFormat="1" applyFont="1" applyFill="1" applyBorder="1" applyAlignment="1">
      <alignment horizontal="center"/>
    </xf>
    <xf numFmtId="0" fontId="2" fillId="0" borderId="0" xfId="0" applyFont="1"/>
    <xf numFmtId="0" fontId="2" fillId="9" borderId="0" xfId="0" applyFont="1" applyFill="1"/>
    <xf numFmtId="167" fontId="7" fillId="2" borderId="9" xfId="0" applyNumberFormat="1" applyFont="1" applyFill="1" applyBorder="1" applyAlignment="1">
      <alignment horizontal="center"/>
    </xf>
    <xf numFmtId="178" fontId="7" fillId="2" borderId="9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41" fillId="0" borderId="0" xfId="0" applyFont="1" applyAlignment="1">
      <alignment vertical="center"/>
    </xf>
    <xf numFmtId="0" fontId="42" fillId="3" borderId="0" xfId="0" applyFont="1" applyFill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1" fillId="0" borderId="0" xfId="0" applyFont="1" applyBorder="1" applyAlignment="1">
      <alignment vertical="center"/>
    </xf>
    <xf numFmtId="0" fontId="43" fillId="3" borderId="0" xfId="0" applyFont="1" applyFill="1" applyBorder="1" applyAlignment="1">
      <alignment horizontal="center" vertical="center"/>
    </xf>
    <xf numFmtId="49" fontId="41" fillId="9" borderId="0" xfId="0" applyNumberFormat="1" applyFont="1" applyFill="1" applyBorder="1" applyAlignment="1">
      <alignment horizontal="center" vertical="center"/>
    </xf>
    <xf numFmtId="0" fontId="41" fillId="9" borderId="0" xfId="0" applyFont="1" applyFill="1" applyAlignment="1">
      <alignment vertical="center"/>
    </xf>
    <xf numFmtId="0" fontId="43" fillId="4" borderId="0" xfId="0" applyFont="1" applyFill="1" applyBorder="1" applyAlignment="1">
      <alignment vertical="center"/>
    </xf>
    <xf numFmtId="4" fontId="43" fillId="4" borderId="0" xfId="0" applyNumberFormat="1" applyFont="1" applyFill="1" applyBorder="1" applyAlignment="1">
      <alignment horizontal="center" vertical="center"/>
    </xf>
    <xf numFmtId="49" fontId="41" fillId="4" borderId="22" xfId="0" applyNumberFormat="1" applyFont="1" applyFill="1" applyBorder="1" applyAlignment="1">
      <alignment horizontal="center" vertical="center"/>
    </xf>
    <xf numFmtId="0" fontId="41" fillId="9" borderId="0" xfId="0" applyFont="1" applyFill="1" applyBorder="1" applyAlignment="1">
      <alignment vertical="center"/>
    </xf>
    <xf numFmtId="0" fontId="41" fillId="4" borderId="4" xfId="0" applyFont="1" applyFill="1" applyBorder="1" applyAlignment="1">
      <alignment vertical="center"/>
    </xf>
    <xf numFmtId="4" fontId="41" fillId="0" borderId="0" xfId="0" applyNumberFormat="1" applyFont="1" applyAlignment="1">
      <alignment vertical="center"/>
    </xf>
    <xf numFmtId="0" fontId="41" fillId="9" borderId="36" xfId="0" applyFont="1" applyFill="1" applyBorder="1" applyAlignment="1">
      <alignment vertical="center"/>
    </xf>
    <xf numFmtId="165" fontId="41" fillId="9" borderId="36" xfId="0" applyNumberFormat="1" applyFont="1" applyFill="1" applyBorder="1" applyAlignment="1">
      <alignment horizontal="center" vertical="center"/>
    </xf>
    <xf numFmtId="4" fontId="41" fillId="9" borderId="36" xfId="0" applyNumberFormat="1" applyFont="1" applyFill="1" applyBorder="1" applyAlignment="1">
      <alignment horizontal="center" vertical="center"/>
    </xf>
    <xf numFmtId="0" fontId="41" fillId="9" borderId="36" xfId="0" applyFont="1" applyFill="1" applyBorder="1" applyAlignment="1">
      <alignment horizontal="left" vertical="center"/>
    </xf>
    <xf numFmtId="0" fontId="43" fillId="6" borderId="36" xfId="0" applyFont="1" applyFill="1" applyBorder="1" applyAlignment="1">
      <alignment vertical="center"/>
    </xf>
    <xf numFmtId="0" fontId="43" fillId="6" borderId="36" xfId="0" applyFont="1" applyFill="1" applyBorder="1" applyAlignment="1">
      <alignment horizontal="center" vertical="center"/>
    </xf>
    <xf numFmtId="2" fontId="43" fillId="9" borderId="36" xfId="0" applyNumberFormat="1" applyFont="1" applyFill="1" applyBorder="1" applyAlignment="1">
      <alignment horizontal="center" vertical="center"/>
    </xf>
    <xf numFmtId="0" fontId="43" fillId="6" borderId="36" xfId="0" applyFont="1" applyFill="1" applyBorder="1" applyAlignment="1">
      <alignment horizontal="left" vertical="center"/>
    </xf>
    <xf numFmtId="0" fontId="41" fillId="6" borderId="2" xfId="0" applyFont="1" applyFill="1" applyBorder="1" applyAlignment="1">
      <alignment horizontal="center" vertical="center"/>
    </xf>
    <xf numFmtId="0" fontId="41" fillId="6" borderId="3" xfId="0" applyFont="1" applyFill="1" applyBorder="1" applyAlignment="1">
      <alignment horizontal="center" vertical="center"/>
    </xf>
    <xf numFmtId="2" fontId="41" fillId="4" borderId="0" xfId="0" applyNumberFormat="1" applyFont="1" applyFill="1" applyBorder="1" applyAlignment="1">
      <alignment horizontal="center" vertical="center"/>
    </xf>
    <xf numFmtId="0" fontId="43" fillId="6" borderId="0" xfId="0" applyFont="1" applyFill="1" applyBorder="1" applyAlignment="1">
      <alignment vertical="center"/>
    </xf>
    <xf numFmtId="2" fontId="43" fillId="6" borderId="16" xfId="0" applyNumberFormat="1" applyFont="1" applyFill="1" applyBorder="1" applyAlignment="1">
      <alignment horizontal="center" vertical="center"/>
    </xf>
    <xf numFmtId="2" fontId="43" fillId="6" borderId="0" xfId="0" applyNumberFormat="1" applyFont="1" applyFill="1" applyBorder="1" applyAlignment="1">
      <alignment horizontal="center" vertical="center"/>
    </xf>
    <xf numFmtId="2" fontId="43" fillId="6" borderId="36" xfId="0" applyNumberFormat="1" applyFont="1" applyFill="1" applyBorder="1" applyAlignment="1">
      <alignment horizontal="center" vertical="center"/>
    </xf>
    <xf numFmtId="0" fontId="41" fillId="6" borderId="0" xfId="0" applyFont="1" applyFill="1" applyBorder="1" applyAlignment="1">
      <alignment horizontal="center" vertical="center"/>
    </xf>
    <xf numFmtId="49" fontId="41" fillId="6" borderId="22" xfId="0" applyNumberFormat="1" applyFont="1" applyFill="1" applyBorder="1" applyAlignment="1">
      <alignment horizontal="center" vertical="center"/>
    </xf>
    <xf numFmtId="0" fontId="41" fillId="6" borderId="4" xfId="0" applyFont="1" applyFill="1" applyBorder="1" applyAlignment="1">
      <alignment vertical="center"/>
    </xf>
    <xf numFmtId="0" fontId="41" fillId="6" borderId="0" xfId="0" applyFont="1" applyFill="1" applyBorder="1" applyAlignment="1">
      <alignment vertical="center"/>
    </xf>
    <xf numFmtId="0" fontId="41" fillId="6" borderId="22" xfId="0" applyFont="1" applyFill="1" applyBorder="1" applyAlignment="1">
      <alignment horizontal="center" vertical="center"/>
    </xf>
    <xf numFmtId="4" fontId="43" fillId="6" borderId="0" xfId="0" applyNumberFormat="1" applyFont="1" applyFill="1" applyBorder="1" applyAlignment="1">
      <alignment horizontal="center" vertical="center"/>
    </xf>
    <xf numFmtId="2" fontId="41" fillId="6" borderId="36" xfId="0" applyNumberFormat="1" applyFont="1" applyFill="1" applyBorder="1" applyAlignment="1">
      <alignment horizontal="center" vertical="center"/>
    </xf>
    <xf numFmtId="2" fontId="41" fillId="6" borderId="0" xfId="0" applyNumberFormat="1" applyFont="1" applyFill="1" applyBorder="1" applyAlignment="1">
      <alignment horizontal="center" vertical="center"/>
    </xf>
    <xf numFmtId="0" fontId="41" fillId="6" borderId="22" xfId="0" applyFont="1" applyFill="1" applyBorder="1" applyAlignment="1">
      <alignment vertical="center"/>
    </xf>
    <xf numFmtId="4" fontId="41" fillId="6" borderId="0" xfId="0" applyNumberFormat="1" applyFont="1" applyFill="1" applyBorder="1" applyAlignment="1">
      <alignment horizontal="center" vertical="center"/>
    </xf>
    <xf numFmtId="171" fontId="41" fillId="6" borderId="22" xfId="0" applyNumberFormat="1" applyFont="1" applyFill="1" applyBorder="1" applyAlignment="1">
      <alignment horizontal="center" vertical="center"/>
    </xf>
    <xf numFmtId="0" fontId="41" fillId="6" borderId="0" xfId="0" applyFont="1" applyFill="1" applyBorder="1" applyAlignment="1">
      <alignment horizontal="left" vertical="center"/>
    </xf>
    <xf numFmtId="4" fontId="43" fillId="6" borderId="37" xfId="0" applyNumberFormat="1" applyFont="1" applyFill="1" applyBorder="1" applyAlignment="1">
      <alignment horizontal="center" vertical="center"/>
    </xf>
    <xf numFmtId="0" fontId="41" fillId="6" borderId="31" xfId="0" applyFont="1" applyFill="1" applyBorder="1" applyAlignment="1">
      <alignment vertical="center"/>
    </xf>
    <xf numFmtId="0" fontId="43" fillId="6" borderId="38" xfId="0" applyFont="1" applyFill="1" applyBorder="1" applyAlignment="1">
      <alignment vertical="center"/>
    </xf>
    <xf numFmtId="0" fontId="43" fillId="6" borderId="38" xfId="0" applyFont="1" applyFill="1" applyBorder="1" applyAlignment="1">
      <alignment horizontal="center" vertical="center"/>
    </xf>
    <xf numFmtId="0" fontId="43" fillId="6" borderId="39" xfId="0" applyFont="1" applyFill="1" applyBorder="1" applyAlignment="1">
      <alignment vertical="center"/>
    </xf>
    <xf numFmtId="0" fontId="41" fillId="6" borderId="32" xfId="0" applyFont="1" applyFill="1" applyBorder="1" applyAlignment="1">
      <alignment vertical="center"/>
    </xf>
    <xf numFmtId="49" fontId="41" fillId="9" borderId="40" xfId="0" applyNumberFormat="1" applyFont="1" applyFill="1" applyBorder="1" applyAlignment="1">
      <alignment horizontal="center" vertical="center"/>
    </xf>
    <xf numFmtId="0" fontId="44" fillId="6" borderId="32" xfId="0" applyFont="1" applyFill="1" applyBorder="1" applyAlignment="1">
      <alignment vertical="center"/>
    </xf>
    <xf numFmtId="0" fontId="44" fillId="6" borderId="41" xfId="0" applyFont="1" applyFill="1" applyBorder="1" applyAlignment="1">
      <alignment vertical="center"/>
    </xf>
    <xf numFmtId="171" fontId="41" fillId="9" borderId="40" xfId="0" applyNumberFormat="1" applyFont="1" applyFill="1" applyBorder="1" applyAlignment="1">
      <alignment horizontal="center" vertical="center"/>
    </xf>
    <xf numFmtId="0" fontId="43" fillId="6" borderId="40" xfId="0" applyFont="1" applyFill="1" applyBorder="1" applyAlignment="1">
      <alignment horizontal="center" vertical="center"/>
    </xf>
    <xf numFmtId="0" fontId="43" fillId="9" borderId="40" xfId="0" applyFont="1" applyFill="1" applyBorder="1" applyAlignment="1">
      <alignment horizontal="center" vertical="center"/>
    </xf>
    <xf numFmtId="0" fontId="44" fillId="4" borderId="4" xfId="0" applyFont="1" applyFill="1" applyBorder="1" applyAlignment="1">
      <alignment vertical="center"/>
    </xf>
    <xf numFmtId="49" fontId="41" fillId="6" borderId="40" xfId="0" applyNumberFormat="1" applyFont="1" applyFill="1" applyBorder="1" applyAlignment="1">
      <alignment horizontal="center" vertical="center"/>
    </xf>
    <xf numFmtId="0" fontId="45" fillId="6" borderId="4" xfId="0" applyFont="1" applyFill="1" applyBorder="1" applyAlignment="1">
      <alignment vertical="center"/>
    </xf>
    <xf numFmtId="0" fontId="43" fillId="6" borderId="22" xfId="0" applyFont="1" applyFill="1" applyBorder="1" applyAlignment="1">
      <alignment horizontal="center" vertical="center"/>
    </xf>
    <xf numFmtId="49" fontId="44" fillId="6" borderId="22" xfId="0" applyNumberFormat="1" applyFont="1" applyFill="1" applyBorder="1" applyAlignment="1">
      <alignment horizontal="center" vertical="center"/>
    </xf>
    <xf numFmtId="171" fontId="43" fillId="6" borderId="22" xfId="0" applyNumberFormat="1" applyFont="1" applyFill="1" applyBorder="1" applyAlignment="1">
      <alignment horizontal="center" vertical="center"/>
    </xf>
    <xf numFmtId="0" fontId="41" fillId="6" borderId="17" xfId="0" applyFont="1" applyFill="1" applyBorder="1" applyAlignment="1">
      <alignment vertical="center"/>
    </xf>
    <xf numFmtId="49" fontId="41" fillId="6" borderId="23" xfId="0" applyNumberFormat="1" applyFont="1" applyFill="1" applyBorder="1" applyAlignment="1">
      <alignment horizontal="center" vertical="center"/>
    </xf>
    <xf numFmtId="0" fontId="41" fillId="9" borderId="40" xfId="0" applyFont="1" applyFill="1" applyBorder="1" applyAlignment="1">
      <alignment horizontal="center" vertical="center"/>
    </xf>
    <xf numFmtId="2" fontId="41" fillId="9" borderId="36" xfId="0" applyNumberFormat="1" applyFont="1" applyFill="1" applyBorder="1" applyAlignment="1">
      <alignment horizontal="center" vertical="center"/>
    </xf>
    <xf numFmtId="2" fontId="43" fillId="9" borderId="42" xfId="0" applyNumberFormat="1" applyFont="1" applyFill="1" applyBorder="1" applyAlignment="1">
      <alignment horizontal="center" vertical="center"/>
    </xf>
    <xf numFmtId="49" fontId="44" fillId="9" borderId="40" xfId="0" applyNumberFormat="1" applyFont="1" applyFill="1" applyBorder="1" applyAlignment="1">
      <alignment horizontal="center" vertical="center"/>
    </xf>
    <xf numFmtId="4" fontId="41" fillId="9" borderId="36" xfId="1" applyNumberFormat="1" applyFont="1" applyFill="1" applyBorder="1" applyAlignment="1">
      <alignment horizontal="center" vertical="center"/>
    </xf>
    <xf numFmtId="4" fontId="41" fillId="9" borderId="36" xfId="0" applyNumberFormat="1" applyFont="1" applyFill="1" applyBorder="1" applyAlignment="1">
      <alignment horizontal="left" vertical="center"/>
    </xf>
    <xf numFmtId="0" fontId="43" fillId="10" borderId="36" xfId="0" applyFont="1" applyFill="1" applyBorder="1" applyAlignment="1">
      <alignment vertical="center"/>
    </xf>
    <xf numFmtId="4" fontId="43" fillId="10" borderId="36" xfId="0" applyNumberFormat="1" applyFont="1" applyFill="1" applyBorder="1" applyAlignment="1">
      <alignment horizontal="center" vertical="center"/>
    </xf>
    <xf numFmtId="0" fontId="43" fillId="10" borderId="43" xfId="0" applyFont="1" applyFill="1" applyBorder="1" applyAlignment="1">
      <alignment vertical="center"/>
    </xf>
    <xf numFmtId="4" fontId="43" fillId="10" borderId="43" xfId="0" applyNumberFormat="1" applyFont="1" applyFill="1" applyBorder="1" applyAlignment="1">
      <alignment horizontal="center" vertical="center"/>
    </xf>
    <xf numFmtId="0" fontId="43" fillId="6" borderId="1" xfId="0" applyFont="1" applyFill="1" applyBorder="1" applyAlignment="1">
      <alignment horizontal="left" vertical="center"/>
    </xf>
    <xf numFmtId="0" fontId="43" fillId="6" borderId="5" xfId="0" applyFont="1" applyFill="1" applyBorder="1" applyAlignment="1">
      <alignment horizontal="left" vertical="center"/>
    </xf>
    <xf numFmtId="0" fontId="41" fillId="6" borderId="4" xfId="0" applyFont="1" applyFill="1" applyBorder="1" applyAlignment="1">
      <alignment horizontal="center" vertical="center"/>
    </xf>
    <xf numFmtId="0" fontId="43" fillId="6" borderId="44" xfId="0" applyFont="1" applyFill="1" applyBorder="1" applyAlignment="1">
      <alignment horizontal="center" vertical="center"/>
    </xf>
    <xf numFmtId="2" fontId="41" fillId="6" borderId="2" xfId="0" applyNumberFormat="1" applyFont="1" applyFill="1" applyBorder="1" applyAlignment="1">
      <alignment horizontal="center" vertical="center"/>
    </xf>
    <xf numFmtId="2" fontId="41" fillId="0" borderId="0" xfId="0" applyNumberFormat="1" applyFont="1" applyBorder="1" applyAlignment="1">
      <alignment horizontal="center" vertical="center"/>
    </xf>
    <xf numFmtId="2" fontId="41" fillId="0" borderId="0" xfId="0" applyNumberFormat="1" applyFont="1" applyAlignment="1">
      <alignment vertical="center"/>
    </xf>
    <xf numFmtId="2" fontId="43" fillId="6" borderId="38" xfId="0" applyNumberFormat="1" applyFont="1" applyFill="1" applyBorder="1" applyAlignment="1">
      <alignment horizontal="center" vertical="center"/>
    </xf>
    <xf numFmtId="2" fontId="41" fillId="6" borderId="15" xfId="0" applyNumberFormat="1" applyFont="1" applyFill="1" applyBorder="1" applyAlignment="1">
      <alignment horizontal="center" vertical="center"/>
    </xf>
    <xf numFmtId="2" fontId="41" fillId="6" borderId="0" xfId="0" applyNumberFormat="1" applyFont="1" applyFill="1" applyBorder="1" applyAlignment="1">
      <alignment vertical="center"/>
    </xf>
    <xf numFmtId="184" fontId="41" fillId="6" borderId="2" xfId="0" applyNumberFormat="1" applyFont="1" applyFill="1" applyBorder="1" applyAlignment="1">
      <alignment horizontal="center" vertical="center"/>
    </xf>
    <xf numFmtId="184" fontId="41" fillId="0" borderId="0" xfId="0" applyNumberFormat="1" applyFont="1" applyBorder="1" applyAlignment="1">
      <alignment horizontal="center" vertical="center"/>
    </xf>
    <xf numFmtId="184" fontId="41" fillId="0" borderId="0" xfId="0" applyNumberFormat="1" applyFont="1" applyAlignment="1">
      <alignment vertical="center"/>
    </xf>
    <xf numFmtId="184" fontId="43" fillId="6" borderId="38" xfId="0" applyNumberFormat="1" applyFont="1" applyFill="1" applyBorder="1" applyAlignment="1">
      <alignment horizontal="center" vertical="center"/>
    </xf>
    <xf numFmtId="184" fontId="41" fillId="9" borderId="36" xfId="0" applyNumberFormat="1" applyFont="1" applyFill="1" applyBorder="1" applyAlignment="1">
      <alignment horizontal="center" vertical="center"/>
    </xf>
    <xf numFmtId="184" fontId="41" fillId="4" borderId="0" xfId="0" applyNumberFormat="1" applyFont="1" applyFill="1" applyBorder="1" applyAlignment="1">
      <alignment horizontal="center" vertical="center"/>
    </xf>
    <xf numFmtId="184" fontId="43" fillId="6" borderId="36" xfId="0" applyNumberFormat="1" applyFont="1" applyFill="1" applyBorder="1" applyAlignment="1">
      <alignment horizontal="center" vertical="center"/>
    </xf>
    <xf numFmtId="184" fontId="41" fillId="6" borderId="36" xfId="0" applyNumberFormat="1" applyFont="1" applyFill="1" applyBorder="1" applyAlignment="1">
      <alignment horizontal="center" vertical="center"/>
    </xf>
    <xf numFmtId="184" fontId="41" fillId="6" borderId="15" xfId="0" applyNumberFormat="1" applyFont="1" applyFill="1" applyBorder="1" applyAlignment="1">
      <alignment horizontal="center" vertical="center"/>
    </xf>
    <xf numFmtId="184" fontId="41" fillId="6" borderId="0" xfId="0" applyNumberFormat="1" applyFont="1" applyFill="1" applyBorder="1" applyAlignment="1">
      <alignment horizontal="center" vertical="center"/>
    </xf>
    <xf numFmtId="184" fontId="41" fillId="6" borderId="0" xfId="0" applyNumberFormat="1" applyFont="1" applyFill="1" applyBorder="1" applyAlignment="1">
      <alignment vertical="center"/>
    </xf>
    <xf numFmtId="184" fontId="43" fillId="6" borderId="0" xfId="0" applyNumberFormat="1" applyFont="1" applyFill="1" applyBorder="1" applyAlignment="1">
      <alignment horizontal="center" vertical="center"/>
    </xf>
    <xf numFmtId="184" fontId="43" fillId="6" borderId="16" xfId="0" applyNumberFormat="1" applyFont="1" applyFill="1" applyBorder="1" applyAlignment="1">
      <alignment horizontal="center" vertical="center"/>
    </xf>
    <xf numFmtId="0" fontId="46" fillId="11" borderId="34" xfId="0" applyFont="1" applyFill="1" applyBorder="1" applyAlignment="1">
      <alignment vertical="center"/>
    </xf>
    <xf numFmtId="2" fontId="41" fillId="3" borderId="0" xfId="0" applyNumberFormat="1" applyFont="1" applyFill="1" applyBorder="1" applyAlignment="1">
      <alignment horizontal="center" vertical="center"/>
    </xf>
    <xf numFmtId="2" fontId="41" fillId="6" borderId="24" xfId="0" applyNumberFormat="1" applyFont="1" applyFill="1" applyBorder="1" applyAlignment="1">
      <alignment horizontal="center" vertical="center"/>
    </xf>
    <xf numFmtId="2" fontId="43" fillId="6" borderId="45" xfId="0" applyNumberFormat="1" applyFont="1" applyFill="1" applyBorder="1" applyAlignment="1">
      <alignment horizontal="center" vertical="center"/>
    </xf>
    <xf numFmtId="2" fontId="43" fillId="9" borderId="36" xfId="0" quotePrefix="1" applyNumberFormat="1" applyFont="1" applyFill="1" applyBorder="1" applyAlignment="1">
      <alignment horizontal="center" vertical="center"/>
    </xf>
    <xf numFmtId="2" fontId="41" fillId="9" borderId="36" xfId="0" quotePrefix="1" applyNumberFormat="1" applyFont="1" applyFill="1" applyBorder="1" applyAlignment="1">
      <alignment horizontal="center" vertical="center"/>
    </xf>
    <xf numFmtId="4" fontId="46" fillId="11" borderId="34" xfId="0" applyNumberFormat="1" applyFont="1" applyFill="1" applyBorder="1" applyAlignment="1">
      <alignment horizontal="center" vertical="center"/>
    </xf>
    <xf numFmtId="0" fontId="43" fillId="6" borderId="39" xfId="0" applyFont="1" applyFill="1" applyBorder="1" applyAlignment="1">
      <alignment horizontal="center" vertical="center"/>
    </xf>
    <xf numFmtId="0" fontId="41" fillId="6" borderId="17" xfId="0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17" fontId="43" fillId="6" borderId="5" xfId="0" quotePrefix="1" applyNumberFormat="1" applyFont="1" applyFill="1" applyBorder="1" applyAlignment="1">
      <alignment horizontal="left" vertical="center"/>
    </xf>
    <xf numFmtId="171" fontId="41" fillId="9" borderId="40" xfId="0" quotePrefix="1" applyNumberFormat="1" applyFont="1" applyFill="1" applyBorder="1" applyAlignment="1">
      <alignment horizontal="center" vertical="center"/>
    </xf>
    <xf numFmtId="49" fontId="41" fillId="9" borderId="40" xfId="0" quotePrefix="1" applyNumberFormat="1" applyFont="1" applyFill="1" applyBorder="1" applyAlignment="1">
      <alignment horizontal="center" vertical="center"/>
    </xf>
    <xf numFmtId="185" fontId="41" fillId="6" borderId="2" xfId="0" applyNumberFormat="1" applyFont="1" applyFill="1" applyBorder="1" applyAlignment="1">
      <alignment horizontal="center" vertical="center"/>
    </xf>
    <xf numFmtId="185" fontId="42" fillId="3" borderId="0" xfId="0" applyNumberFormat="1" applyFont="1" applyFill="1" applyBorder="1" applyAlignment="1">
      <alignment horizontal="center" vertical="center"/>
    </xf>
    <xf numFmtId="185" fontId="41" fillId="0" borderId="0" xfId="0" applyNumberFormat="1" applyFont="1" applyBorder="1" applyAlignment="1">
      <alignment vertical="center"/>
    </xf>
    <xf numFmtId="185" fontId="43" fillId="6" borderId="38" xfId="0" applyNumberFormat="1" applyFont="1" applyFill="1" applyBorder="1" applyAlignment="1">
      <alignment horizontal="center" vertical="center"/>
    </xf>
    <xf numFmtId="185" fontId="41" fillId="9" borderId="36" xfId="0" applyNumberFormat="1" applyFont="1" applyFill="1" applyBorder="1" applyAlignment="1">
      <alignment vertical="center"/>
    </xf>
    <xf numFmtId="185" fontId="43" fillId="4" borderId="0" xfId="0" applyNumberFormat="1" applyFont="1" applyFill="1" applyBorder="1" applyAlignment="1">
      <alignment vertical="center"/>
    </xf>
    <xf numFmtId="185" fontId="43" fillId="6" borderId="36" xfId="0" applyNumberFormat="1" applyFont="1" applyFill="1" applyBorder="1" applyAlignment="1">
      <alignment horizontal="center" vertical="center"/>
    </xf>
    <xf numFmtId="185" fontId="41" fillId="6" borderId="0" xfId="0" applyNumberFormat="1" applyFont="1" applyFill="1" applyBorder="1" applyAlignment="1">
      <alignment vertical="center"/>
    </xf>
    <xf numFmtId="185" fontId="43" fillId="6" borderId="0" xfId="0" applyNumberFormat="1" applyFont="1" applyFill="1" applyBorder="1" applyAlignment="1">
      <alignment vertical="center"/>
    </xf>
    <xf numFmtId="185" fontId="41" fillId="9" borderId="36" xfId="0" quotePrefix="1" applyNumberFormat="1" applyFont="1" applyFill="1" applyBorder="1" applyAlignment="1">
      <alignment horizontal="right" vertical="center"/>
    </xf>
    <xf numFmtId="185" fontId="43" fillId="6" borderId="36" xfId="0" applyNumberFormat="1" applyFont="1" applyFill="1" applyBorder="1" applyAlignment="1">
      <alignment vertical="center"/>
    </xf>
    <xf numFmtId="185" fontId="41" fillId="6" borderId="0" xfId="0" applyNumberFormat="1" applyFont="1" applyFill="1" applyBorder="1" applyAlignment="1">
      <alignment horizontal="center" vertical="center"/>
    </xf>
    <xf numFmtId="185" fontId="41" fillId="6" borderId="0" xfId="0" applyNumberFormat="1" applyFont="1" applyFill="1" applyBorder="1" applyAlignment="1">
      <alignment horizontal="left" vertical="center"/>
    </xf>
    <xf numFmtId="185" fontId="43" fillId="6" borderId="0" xfId="0" applyNumberFormat="1" applyFont="1" applyFill="1" applyBorder="1" applyAlignment="1">
      <alignment horizontal="center" vertical="center"/>
    </xf>
    <xf numFmtId="185" fontId="41" fillId="0" borderId="0" xfId="0" applyNumberFormat="1" applyFont="1" applyAlignment="1">
      <alignment vertical="center"/>
    </xf>
    <xf numFmtId="166" fontId="47" fillId="9" borderId="36" xfId="0" applyNumberFormat="1" applyFont="1" applyFill="1" applyBorder="1" applyAlignment="1">
      <alignment horizontal="center" vertical="center"/>
    </xf>
    <xf numFmtId="186" fontId="41" fillId="9" borderId="0" xfId="2" applyNumberFormat="1" applyFont="1" applyFill="1" applyAlignment="1">
      <alignment vertical="center"/>
    </xf>
    <xf numFmtId="166" fontId="43" fillId="9" borderId="36" xfId="0" applyNumberFormat="1" applyFont="1" applyFill="1" applyBorder="1" applyAlignment="1">
      <alignment horizontal="center" vertical="center"/>
    </xf>
    <xf numFmtId="164" fontId="41" fillId="9" borderId="0" xfId="1" applyFont="1" applyFill="1" applyAlignment="1">
      <alignment vertical="center"/>
    </xf>
    <xf numFmtId="2" fontId="43" fillId="6" borderId="2" xfId="0" applyNumberFormat="1" applyFont="1" applyFill="1" applyBorder="1" applyAlignment="1">
      <alignment horizontal="center" vertical="center"/>
    </xf>
    <xf numFmtId="2" fontId="43" fillId="3" borderId="0" xfId="0" applyNumberFormat="1" applyFont="1" applyFill="1" applyBorder="1" applyAlignment="1">
      <alignment horizontal="center" vertical="center"/>
    </xf>
    <xf numFmtId="2" fontId="43" fillId="0" borderId="0" xfId="0" applyNumberFormat="1" applyFont="1" applyAlignment="1">
      <alignment vertical="center"/>
    </xf>
    <xf numFmtId="2" fontId="43" fillId="4" borderId="0" xfId="0" applyNumberFormat="1" applyFont="1" applyFill="1" applyBorder="1" applyAlignment="1">
      <alignment horizontal="center" vertical="center"/>
    </xf>
    <xf numFmtId="2" fontId="43" fillId="6" borderId="24" xfId="0" applyNumberFormat="1" applyFont="1" applyFill="1" applyBorder="1" applyAlignment="1">
      <alignment horizontal="center" vertical="center"/>
    </xf>
    <xf numFmtId="2" fontId="43" fillId="6" borderId="0" xfId="0" applyNumberFormat="1" applyFont="1" applyFill="1" applyBorder="1" applyAlignment="1">
      <alignment vertical="center"/>
    </xf>
    <xf numFmtId="164" fontId="41" fillId="9" borderId="0" xfId="1" applyFont="1" applyFill="1" applyBorder="1" applyAlignment="1">
      <alignment vertical="center"/>
    </xf>
    <xf numFmtId="4" fontId="41" fillId="9" borderId="0" xfId="0" applyNumberFormat="1" applyFont="1" applyFill="1" applyAlignment="1">
      <alignment vertical="center"/>
    </xf>
    <xf numFmtId="0" fontId="41" fillId="12" borderId="32" xfId="0" applyFont="1" applyFill="1" applyBorder="1" applyAlignment="1">
      <alignment vertical="center"/>
    </xf>
    <xf numFmtId="0" fontId="44" fillId="12" borderId="32" xfId="0" applyFont="1" applyFill="1" applyBorder="1" applyAlignment="1">
      <alignment vertical="center"/>
    </xf>
    <xf numFmtId="0" fontId="44" fillId="12" borderId="41" xfId="0" applyFont="1" applyFill="1" applyBorder="1" applyAlignment="1">
      <alignment vertical="center"/>
    </xf>
    <xf numFmtId="4" fontId="52" fillId="11" borderId="34" xfId="0" applyNumberFormat="1" applyFont="1" applyFill="1" applyBorder="1" applyAlignment="1">
      <alignment horizontal="center" vertical="center"/>
    </xf>
    <xf numFmtId="0" fontId="44" fillId="9" borderId="47" xfId="0" applyFont="1" applyFill="1" applyBorder="1" applyAlignment="1">
      <alignment vertical="center"/>
    </xf>
    <xf numFmtId="0" fontId="44" fillId="9" borderId="32" xfId="0" applyFont="1" applyFill="1" applyBorder="1" applyAlignment="1">
      <alignment vertical="center"/>
    </xf>
    <xf numFmtId="0" fontId="44" fillId="9" borderId="41" xfId="0" applyFont="1" applyFill="1" applyBorder="1" applyAlignment="1">
      <alignment vertical="center"/>
    </xf>
    <xf numFmtId="0" fontId="41" fillId="12" borderId="31" xfId="0" applyFont="1" applyFill="1" applyBorder="1" applyAlignment="1">
      <alignment vertical="center"/>
    </xf>
    <xf numFmtId="0" fontId="41" fillId="9" borderId="48" xfId="0" applyFont="1" applyFill="1" applyBorder="1" applyAlignment="1">
      <alignment vertical="center"/>
    </xf>
    <xf numFmtId="0" fontId="43" fillId="6" borderId="48" xfId="0" applyFont="1" applyFill="1" applyBorder="1" applyAlignment="1">
      <alignment vertical="center"/>
    </xf>
    <xf numFmtId="0" fontId="43" fillId="6" borderId="37" xfId="0" applyFont="1" applyFill="1" applyBorder="1" applyAlignment="1">
      <alignment vertical="center"/>
    </xf>
    <xf numFmtId="0" fontId="43" fillId="6" borderId="49" xfId="0" applyFont="1" applyFill="1" applyBorder="1" applyAlignment="1">
      <alignment vertical="center"/>
    </xf>
    <xf numFmtId="0" fontId="43" fillId="10" borderId="48" xfId="0" applyFont="1" applyFill="1" applyBorder="1" applyAlignment="1">
      <alignment vertical="center"/>
    </xf>
    <xf numFmtId="0" fontId="43" fillId="10" borderId="42" xfId="0" applyFont="1" applyFill="1" applyBorder="1" applyAlignment="1">
      <alignment vertical="center"/>
    </xf>
    <xf numFmtId="0" fontId="51" fillId="13" borderId="47" xfId="0" applyFont="1" applyFill="1" applyBorder="1" applyAlignment="1">
      <alignment vertical="center"/>
    </xf>
    <xf numFmtId="0" fontId="51" fillId="13" borderId="41" xfId="0" applyFont="1" applyFill="1" applyBorder="1" applyAlignment="1">
      <alignment vertical="center"/>
    </xf>
    <xf numFmtId="0" fontId="41" fillId="9" borderId="47" xfId="0" applyFont="1" applyFill="1" applyBorder="1" applyAlignment="1">
      <alignment vertical="center"/>
    </xf>
    <xf numFmtId="0" fontId="41" fillId="9" borderId="41" xfId="0" applyFont="1" applyFill="1" applyBorder="1" applyAlignment="1">
      <alignment vertical="center"/>
    </xf>
    <xf numFmtId="0" fontId="41" fillId="13" borderId="47" xfId="0" applyFont="1" applyFill="1" applyBorder="1" applyAlignment="1">
      <alignment vertical="center"/>
    </xf>
    <xf numFmtId="0" fontId="41" fillId="13" borderId="32" xfId="0" applyFont="1" applyFill="1" applyBorder="1" applyAlignment="1">
      <alignment vertical="center"/>
    </xf>
    <xf numFmtId="0" fontId="41" fillId="13" borderId="41" xfId="0" applyFont="1" applyFill="1" applyBorder="1" applyAlignment="1">
      <alignment vertical="center"/>
    </xf>
    <xf numFmtId="0" fontId="41" fillId="9" borderId="32" xfId="0" applyFont="1" applyFill="1" applyBorder="1" applyAlignment="1">
      <alignment vertical="center"/>
    </xf>
    <xf numFmtId="0" fontId="50" fillId="9" borderId="47" xfId="0" applyFont="1" applyFill="1" applyBorder="1" applyAlignment="1">
      <alignment vertical="center"/>
    </xf>
    <xf numFmtId="0" fontId="50" fillId="9" borderId="41" xfId="0" applyFont="1" applyFill="1" applyBorder="1" applyAlignment="1">
      <alignment vertical="center"/>
    </xf>
    <xf numFmtId="0" fontId="41" fillId="6" borderId="47" xfId="0" applyFont="1" applyFill="1" applyBorder="1" applyAlignment="1">
      <alignment vertical="center"/>
    </xf>
    <xf numFmtId="0" fontId="41" fillId="6" borderId="41" xfId="0" applyFont="1" applyFill="1" applyBorder="1" applyAlignment="1">
      <alignment vertical="center"/>
    </xf>
    <xf numFmtId="0" fontId="41" fillId="9" borderId="43" xfId="0" applyFont="1" applyFill="1" applyBorder="1" applyAlignment="1">
      <alignment vertical="center"/>
    </xf>
    <xf numFmtId="0" fontId="41" fillId="9" borderId="33" xfId="0" applyFont="1" applyFill="1" applyBorder="1" applyAlignment="1">
      <alignment vertical="center"/>
    </xf>
    <xf numFmtId="0" fontId="41" fillId="9" borderId="53" xfId="0" applyFont="1" applyFill="1" applyBorder="1" applyAlignment="1">
      <alignment vertical="center"/>
    </xf>
    <xf numFmtId="0" fontId="46" fillId="11" borderId="50" xfId="0" applyFont="1" applyFill="1" applyBorder="1" applyAlignment="1">
      <alignment vertical="center"/>
    </xf>
    <xf numFmtId="0" fontId="46" fillId="11" borderId="51" xfId="0" applyFont="1" applyFill="1" applyBorder="1" applyAlignment="1">
      <alignment vertical="center"/>
    </xf>
    <xf numFmtId="2" fontId="41" fillId="9" borderId="0" xfId="0" applyNumberFormat="1" applyFont="1" applyFill="1" applyAlignment="1">
      <alignment vertical="center"/>
    </xf>
    <xf numFmtId="0" fontId="44" fillId="6" borderId="47" xfId="0" applyFont="1" applyFill="1" applyBorder="1" applyAlignment="1">
      <alignment vertical="center"/>
    </xf>
    <xf numFmtId="0" fontId="51" fillId="6" borderId="47" xfId="0" applyFont="1" applyFill="1" applyBorder="1" applyAlignment="1">
      <alignment vertical="center"/>
    </xf>
    <xf numFmtId="0" fontId="51" fillId="6" borderId="41" xfId="0" applyFont="1" applyFill="1" applyBorder="1" applyAlignment="1">
      <alignment vertical="center"/>
    </xf>
    <xf numFmtId="0" fontId="50" fillId="6" borderId="47" xfId="0" applyFont="1" applyFill="1" applyBorder="1" applyAlignment="1">
      <alignment vertical="center"/>
    </xf>
    <xf numFmtId="0" fontId="50" fillId="6" borderId="41" xfId="0" applyFont="1" applyFill="1" applyBorder="1" applyAlignment="1">
      <alignment vertical="center"/>
    </xf>
    <xf numFmtId="0" fontId="41" fillId="6" borderId="43" xfId="0" applyFont="1" applyFill="1" applyBorder="1" applyAlignment="1">
      <alignment vertical="center"/>
    </xf>
    <xf numFmtId="0" fontId="41" fillId="6" borderId="33" xfId="0" applyFont="1" applyFill="1" applyBorder="1" applyAlignment="1">
      <alignment vertical="center"/>
    </xf>
    <xf numFmtId="0" fontId="41" fillId="6" borderId="53" xfId="0" applyFont="1" applyFill="1" applyBorder="1" applyAlignment="1">
      <alignment vertical="center"/>
    </xf>
    <xf numFmtId="187" fontId="41" fillId="6" borderId="2" xfId="0" applyNumberFormat="1" applyFont="1" applyFill="1" applyBorder="1" applyAlignment="1">
      <alignment horizontal="center" vertical="center"/>
    </xf>
    <xf numFmtId="187" fontId="42" fillId="3" borderId="0" xfId="0" applyNumberFormat="1" applyFont="1" applyFill="1" applyBorder="1" applyAlignment="1">
      <alignment horizontal="center" vertical="center"/>
    </xf>
    <xf numFmtId="187" fontId="41" fillId="0" borderId="0" xfId="0" applyNumberFormat="1" applyFont="1" applyBorder="1" applyAlignment="1">
      <alignment vertical="center"/>
    </xf>
    <xf numFmtId="187" fontId="43" fillId="6" borderId="38" xfId="0" applyNumberFormat="1" applyFont="1" applyFill="1" applyBorder="1" applyAlignment="1">
      <alignment vertical="center"/>
    </xf>
    <xf numFmtId="187" fontId="41" fillId="9" borderId="36" xfId="0" applyNumberFormat="1" applyFont="1" applyFill="1" applyBorder="1" applyAlignment="1">
      <alignment vertical="center"/>
    </xf>
    <xf numFmtId="187" fontId="43" fillId="6" borderId="37" xfId="0" applyNumberFormat="1" applyFont="1" applyFill="1" applyBorder="1" applyAlignment="1">
      <alignment vertical="center"/>
    </xf>
    <xf numFmtId="187" fontId="43" fillId="10" borderId="36" xfId="0" applyNumberFormat="1" applyFont="1" applyFill="1" applyBorder="1" applyAlignment="1">
      <alignment vertical="center"/>
    </xf>
    <xf numFmtId="187" fontId="43" fillId="4" borderId="0" xfId="0" applyNumberFormat="1" applyFont="1" applyFill="1" applyBorder="1" applyAlignment="1">
      <alignment vertical="center"/>
    </xf>
    <xf numFmtId="187" fontId="43" fillId="6" borderId="36" xfId="0" applyNumberFormat="1" applyFont="1" applyFill="1" applyBorder="1" applyAlignment="1">
      <alignment horizontal="left" vertical="center"/>
    </xf>
    <xf numFmtId="187" fontId="43" fillId="6" borderId="36" xfId="0" applyNumberFormat="1" applyFont="1" applyFill="1" applyBorder="1" applyAlignment="1">
      <alignment vertical="center"/>
    </xf>
    <xf numFmtId="187" fontId="41" fillId="6" borderId="0" xfId="0" applyNumberFormat="1" applyFont="1" applyFill="1" applyBorder="1" applyAlignment="1">
      <alignment vertical="center"/>
    </xf>
    <xf numFmtId="187" fontId="43" fillId="6" borderId="0" xfId="0" applyNumberFormat="1" applyFont="1" applyFill="1" applyBorder="1" applyAlignment="1">
      <alignment vertical="center"/>
    </xf>
    <xf numFmtId="187" fontId="43" fillId="10" borderId="43" xfId="0" applyNumberFormat="1" applyFont="1" applyFill="1" applyBorder="1" applyAlignment="1">
      <alignment vertical="center"/>
    </xf>
    <xf numFmtId="187" fontId="41" fillId="6" borderId="0" xfId="0" applyNumberFormat="1" applyFont="1" applyFill="1" applyBorder="1" applyAlignment="1">
      <alignment horizontal="center" vertical="center"/>
    </xf>
    <xf numFmtId="187" fontId="41" fillId="6" borderId="0" xfId="0" applyNumberFormat="1" applyFont="1" applyFill="1" applyBorder="1" applyAlignment="1">
      <alignment horizontal="left" vertical="center"/>
    </xf>
    <xf numFmtId="187" fontId="43" fillId="6" borderId="0" xfId="0" applyNumberFormat="1" applyFont="1" applyFill="1" applyBorder="1" applyAlignment="1">
      <alignment horizontal="center" vertical="center"/>
    </xf>
    <xf numFmtId="187" fontId="46" fillId="11" borderId="34" xfId="0" applyNumberFormat="1" applyFont="1" applyFill="1" applyBorder="1" applyAlignment="1">
      <alignment vertical="center"/>
    </xf>
    <xf numFmtId="187" fontId="41" fillId="0" borderId="0" xfId="0" applyNumberFormat="1" applyFont="1" applyAlignment="1">
      <alignment vertical="center"/>
    </xf>
    <xf numFmtId="4" fontId="41" fillId="0" borderId="36" xfId="0" applyNumberFormat="1" applyFont="1" applyFill="1" applyBorder="1" applyAlignment="1">
      <alignment horizontal="center" vertical="center"/>
    </xf>
    <xf numFmtId="2" fontId="43" fillId="0" borderId="36" xfId="0" applyNumberFormat="1" applyFont="1" applyFill="1" applyBorder="1" applyAlignment="1">
      <alignment horizontal="center" vertical="center"/>
    </xf>
    <xf numFmtId="184" fontId="41" fillId="0" borderId="36" xfId="0" applyNumberFormat="1" applyFont="1" applyFill="1" applyBorder="1" applyAlignment="1">
      <alignment horizontal="center" vertical="center"/>
    </xf>
    <xf numFmtId="2" fontId="41" fillId="0" borderId="36" xfId="0" applyNumberFormat="1" applyFont="1" applyFill="1" applyBorder="1" applyAlignment="1">
      <alignment horizontal="center" vertical="center"/>
    </xf>
    <xf numFmtId="49" fontId="41" fillId="0" borderId="40" xfId="0" applyNumberFormat="1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vertical="center"/>
    </xf>
    <xf numFmtId="0" fontId="41" fillId="0" borderId="0" xfId="0" applyFont="1" applyFill="1" applyAlignment="1">
      <alignment vertical="center"/>
    </xf>
    <xf numFmtId="0" fontId="41" fillId="6" borderId="12" xfId="0" applyFont="1" applyFill="1" applyBorder="1" applyAlignment="1">
      <alignment vertical="center"/>
    </xf>
    <xf numFmtId="164" fontId="41" fillId="0" borderId="0" xfId="1" applyFont="1" applyAlignment="1">
      <alignment vertical="center"/>
    </xf>
    <xf numFmtId="2" fontId="47" fillId="9" borderId="36" xfId="0" applyNumberFormat="1" applyFont="1" applyFill="1" applyBorder="1" applyAlignment="1">
      <alignment horizontal="center" vertical="center"/>
    </xf>
    <xf numFmtId="43" fontId="41" fillId="9" borderId="0" xfId="0" applyNumberFormat="1" applyFont="1" applyFill="1" applyAlignment="1">
      <alignment vertical="center"/>
    </xf>
    <xf numFmtId="188" fontId="41" fillId="9" borderId="0" xfId="2" applyNumberFormat="1" applyFont="1" applyFill="1" applyAlignment="1">
      <alignment vertical="center"/>
    </xf>
    <xf numFmtId="4" fontId="41" fillId="0" borderId="0" xfId="0" applyNumberFormat="1" applyFont="1" applyFill="1" applyBorder="1" applyAlignment="1">
      <alignment vertical="center"/>
    </xf>
    <xf numFmtId="184" fontId="41" fillId="9" borderId="36" xfId="0" quotePrefix="1" applyNumberFormat="1" applyFont="1" applyFill="1" applyBorder="1" applyAlignment="1">
      <alignment horizontal="center" vertical="center"/>
    </xf>
    <xf numFmtId="164" fontId="41" fillId="0" borderId="0" xfId="1" applyFont="1" applyFill="1" applyBorder="1" applyAlignment="1">
      <alignment vertical="center"/>
    </xf>
    <xf numFmtId="189" fontId="41" fillId="0" borderId="0" xfId="3" applyNumberFormat="1" applyFont="1" applyFill="1" applyBorder="1" applyAlignment="1">
      <alignment horizontal="center" vertical="center"/>
    </xf>
    <xf numFmtId="10" fontId="43" fillId="9" borderId="36" xfId="2" applyNumberFormat="1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4" fontId="41" fillId="0" borderId="0" xfId="0" applyNumberFormat="1" applyFont="1" applyFill="1" applyBorder="1" applyAlignment="1">
      <alignment horizontal="center" vertical="center"/>
    </xf>
    <xf numFmtId="10" fontId="43" fillId="0" borderId="36" xfId="2" applyNumberFormat="1" applyFont="1" applyFill="1" applyBorder="1" applyAlignment="1">
      <alignment horizontal="center" vertical="center"/>
    </xf>
    <xf numFmtId="10" fontId="43" fillId="0" borderId="0" xfId="2" applyNumberFormat="1" applyFont="1" applyAlignment="1">
      <alignment vertical="center"/>
    </xf>
    <xf numFmtId="10" fontId="43" fillId="6" borderId="2" xfId="2" applyNumberFormat="1" applyFont="1" applyFill="1" applyBorder="1" applyAlignment="1">
      <alignment horizontal="center" vertical="center"/>
    </xf>
    <xf numFmtId="10" fontId="43" fillId="3" borderId="0" xfId="2" applyNumberFormat="1" applyFont="1" applyFill="1" applyBorder="1" applyAlignment="1">
      <alignment horizontal="center" vertical="center"/>
    </xf>
    <xf numFmtId="10" fontId="43" fillId="6" borderId="38" xfId="2" applyNumberFormat="1" applyFont="1" applyFill="1" applyBorder="1" applyAlignment="1">
      <alignment horizontal="center" vertical="center"/>
    </xf>
    <xf numFmtId="10" fontId="43" fillId="4" borderId="0" xfId="2" applyNumberFormat="1" applyFont="1" applyFill="1" applyBorder="1" applyAlignment="1">
      <alignment horizontal="center" vertical="center"/>
    </xf>
    <xf numFmtId="10" fontId="43" fillId="6" borderId="36" xfId="2" applyNumberFormat="1" applyFont="1" applyFill="1" applyBorder="1" applyAlignment="1">
      <alignment horizontal="center" vertical="center"/>
    </xf>
    <xf numFmtId="10" fontId="43" fillId="9" borderId="36" xfId="2" quotePrefix="1" applyNumberFormat="1" applyFont="1" applyFill="1" applyBorder="1" applyAlignment="1">
      <alignment horizontal="center" vertical="center"/>
    </xf>
    <xf numFmtId="10" fontId="43" fillId="6" borderId="0" xfId="2" applyNumberFormat="1" applyFont="1" applyFill="1" applyBorder="1" applyAlignment="1">
      <alignment horizontal="center" vertical="center"/>
    </xf>
    <xf numFmtId="10" fontId="43" fillId="6" borderId="0" xfId="2" applyNumberFormat="1" applyFont="1" applyFill="1" applyBorder="1" applyAlignment="1">
      <alignment vertical="center"/>
    </xf>
    <xf numFmtId="9" fontId="41" fillId="4" borderId="22" xfId="2" applyFont="1" applyFill="1" applyBorder="1" applyAlignment="1">
      <alignment horizontal="center" vertical="center"/>
    </xf>
    <xf numFmtId="9" fontId="41" fillId="4" borderId="0" xfId="2" applyFont="1" applyFill="1" applyBorder="1" applyAlignment="1">
      <alignment horizontal="center" vertical="center"/>
    </xf>
    <xf numFmtId="9" fontId="41" fillId="4" borderId="15" xfId="2" applyFont="1" applyFill="1" applyBorder="1" applyAlignment="1">
      <alignment horizontal="center" vertical="center"/>
    </xf>
    <xf numFmtId="9" fontId="41" fillId="4" borderId="19" xfId="2" applyFont="1" applyFill="1" applyBorder="1" applyAlignment="1">
      <alignment horizontal="center" vertical="center"/>
    </xf>
    <xf numFmtId="190" fontId="41" fillId="4" borderId="0" xfId="2" applyNumberFormat="1" applyFont="1" applyFill="1" applyBorder="1" applyAlignment="1">
      <alignment horizontal="center" vertical="center"/>
    </xf>
    <xf numFmtId="0" fontId="41" fillId="9" borderId="33" xfId="0" applyFont="1" applyFill="1" applyBorder="1" applyAlignment="1">
      <alignment horizontal="center" vertical="center"/>
    </xf>
    <xf numFmtId="0" fontId="41" fillId="9" borderId="53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left" vertical="center"/>
    </xf>
    <xf numFmtId="4" fontId="41" fillId="0" borderId="0" xfId="0" applyNumberFormat="1" applyFont="1" applyFill="1" applyBorder="1" applyAlignment="1">
      <alignment horizontal="left" vertical="center"/>
    </xf>
    <xf numFmtId="188" fontId="41" fillId="0" borderId="0" xfId="0" applyNumberFormat="1" applyFont="1" applyFill="1" applyBorder="1" applyAlignment="1">
      <alignment horizontal="center" vertical="center"/>
    </xf>
    <xf numFmtId="191" fontId="41" fillId="0" borderId="0" xfId="2" applyNumberFormat="1" applyFont="1" applyFill="1" applyBorder="1" applyAlignment="1">
      <alignment vertical="center"/>
    </xf>
    <xf numFmtId="191" fontId="41" fillId="0" borderId="0" xfId="0" applyNumberFormat="1" applyFont="1" applyFill="1" applyBorder="1" applyAlignment="1">
      <alignment vertical="center"/>
    </xf>
    <xf numFmtId="186" fontId="41" fillId="0" borderId="0" xfId="2" applyNumberFormat="1" applyFont="1" applyFill="1" applyBorder="1" applyAlignment="1">
      <alignment horizontal="left" vertical="center"/>
    </xf>
    <xf numFmtId="4" fontId="41" fillId="0" borderId="0" xfId="0" applyNumberFormat="1" applyFont="1" applyAlignment="1">
      <alignment horizontal="center" vertical="center"/>
    </xf>
    <xf numFmtId="166" fontId="41" fillId="0" borderId="0" xfId="0" applyNumberFormat="1" applyFont="1" applyFill="1" applyBorder="1" applyAlignment="1">
      <alignment horizontal="center" vertical="center"/>
    </xf>
    <xf numFmtId="2" fontId="41" fillId="0" borderId="0" xfId="0" applyNumberFormat="1" applyFont="1" applyFill="1" applyBorder="1" applyAlignment="1">
      <alignment horizontal="center" vertical="center"/>
    </xf>
    <xf numFmtId="0" fontId="49" fillId="0" borderId="9" xfId="0" applyFont="1" applyBorder="1" applyAlignment="1">
      <alignment horizontal="center"/>
    </xf>
    <xf numFmtId="0" fontId="49" fillId="0" borderId="4" xfId="0" applyFont="1" applyBorder="1" applyAlignment="1">
      <alignment horizontal="center"/>
    </xf>
    <xf numFmtId="0" fontId="49" fillId="0" borderId="8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8" xfId="0" applyBorder="1" applyAlignment="1">
      <alignment horizontal="center"/>
    </xf>
    <xf numFmtId="0" fontId="48" fillId="0" borderId="14" xfId="0" applyFont="1" applyBorder="1" applyAlignment="1">
      <alignment horizontal="center"/>
    </xf>
    <xf numFmtId="0" fontId="48" fillId="0" borderId="7" xfId="0" applyFont="1" applyBorder="1" applyAlignment="1">
      <alignment horizontal="center"/>
    </xf>
    <xf numFmtId="0" fontId="48" fillId="0" borderId="18" xfId="0" applyFont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0" fillId="0" borderId="22" xfId="0" applyBorder="1"/>
    <xf numFmtId="0" fontId="5" fillId="4" borderId="18" xfId="0" applyFont="1" applyFill="1" applyBorder="1" applyAlignment="1">
      <alignment horizontal="center"/>
    </xf>
    <xf numFmtId="0" fontId="49" fillId="0" borderId="14" xfId="0" applyFont="1" applyBorder="1" applyAlignment="1">
      <alignment horizontal="center"/>
    </xf>
    <xf numFmtId="0" fontId="49" fillId="0" borderId="7" xfId="0" applyFont="1" applyBorder="1" applyAlignment="1">
      <alignment horizontal="center"/>
    </xf>
    <xf numFmtId="0" fontId="49" fillId="0" borderId="18" xfId="0" applyFont="1" applyBorder="1" applyAlignment="1">
      <alignment horizontal="center"/>
    </xf>
    <xf numFmtId="0" fontId="0" fillId="0" borderId="17" xfId="0" applyBorder="1"/>
    <xf numFmtId="0" fontId="43" fillId="10" borderId="48" xfId="0" applyFont="1" applyFill="1" applyBorder="1" applyAlignment="1">
      <alignment horizontal="left" vertical="center"/>
    </xf>
    <xf numFmtId="0" fontId="43" fillId="10" borderId="42" xfId="0" applyFont="1" applyFill="1" applyBorder="1" applyAlignment="1">
      <alignment horizontal="left" vertical="center"/>
    </xf>
    <xf numFmtId="0" fontId="41" fillId="9" borderId="47" xfId="0" applyFont="1" applyFill="1" applyBorder="1" applyAlignment="1">
      <alignment horizontal="center" vertical="center"/>
    </xf>
    <xf numFmtId="0" fontId="41" fillId="9" borderId="41" xfId="0" applyFont="1" applyFill="1" applyBorder="1" applyAlignment="1">
      <alignment horizontal="center" vertical="center"/>
    </xf>
    <xf numFmtId="0" fontId="50" fillId="9" borderId="46" xfId="0" applyFont="1" applyFill="1" applyBorder="1" applyAlignment="1">
      <alignment horizontal="center" vertical="center"/>
    </xf>
    <xf numFmtId="0" fontId="41" fillId="9" borderId="32" xfId="0" applyFont="1" applyFill="1" applyBorder="1" applyAlignment="1">
      <alignment horizontal="center" vertical="center"/>
    </xf>
    <xf numFmtId="0" fontId="43" fillId="6" borderId="48" xfId="0" applyFont="1" applyFill="1" applyBorder="1" applyAlignment="1">
      <alignment horizontal="left" vertical="center"/>
    </xf>
    <xf numFmtId="0" fontId="43" fillId="6" borderId="37" xfId="0" applyFont="1" applyFill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0" fontId="52" fillId="11" borderId="50" xfId="0" applyFont="1" applyFill="1" applyBorder="1" applyAlignment="1">
      <alignment horizontal="center" vertical="center"/>
    </xf>
    <xf numFmtId="0" fontId="52" fillId="11" borderId="51" xfId="0" applyFont="1" applyFill="1" applyBorder="1" applyAlignment="1">
      <alignment horizontal="center" vertical="center"/>
    </xf>
    <xf numFmtId="0" fontId="41" fillId="9" borderId="46" xfId="0" applyFont="1" applyFill="1" applyBorder="1" applyAlignment="1">
      <alignment horizontal="center" vertical="center"/>
    </xf>
    <xf numFmtId="2" fontId="43" fillId="6" borderId="48" xfId="0" applyNumberFormat="1" applyFont="1" applyFill="1" applyBorder="1" applyAlignment="1">
      <alignment horizontal="center" vertical="center"/>
    </xf>
    <xf numFmtId="2" fontId="43" fillId="6" borderId="37" xfId="0" applyNumberFormat="1" applyFont="1" applyFill="1" applyBorder="1" applyAlignment="1">
      <alignment horizontal="center" vertical="center"/>
    </xf>
    <xf numFmtId="2" fontId="43" fillId="6" borderId="49" xfId="0" applyNumberFormat="1" applyFont="1" applyFill="1" applyBorder="1" applyAlignment="1">
      <alignment horizontal="center" vertical="center"/>
    </xf>
    <xf numFmtId="0" fontId="43" fillId="6" borderId="49" xfId="0" applyFont="1" applyFill="1" applyBorder="1" applyAlignment="1">
      <alignment horizontal="left" vertical="center"/>
    </xf>
    <xf numFmtId="0" fontId="51" fillId="13" borderId="46" xfId="0" applyFont="1" applyFill="1" applyBorder="1" applyAlignment="1">
      <alignment horizontal="center" vertical="center"/>
    </xf>
    <xf numFmtId="0" fontId="44" fillId="9" borderId="47" xfId="0" applyFont="1" applyFill="1" applyBorder="1" applyAlignment="1">
      <alignment horizontal="center" vertical="center"/>
    </xf>
    <xf numFmtId="0" fontId="44" fillId="9" borderId="32" xfId="0" applyFont="1" applyFill="1" applyBorder="1" applyAlignment="1">
      <alignment horizontal="center" vertical="center"/>
    </xf>
    <xf numFmtId="0" fontId="44" fillId="9" borderId="41" xfId="0" applyFont="1" applyFill="1" applyBorder="1" applyAlignment="1">
      <alignment horizontal="center" vertical="center"/>
    </xf>
    <xf numFmtId="0" fontId="41" fillId="13" borderId="47" xfId="0" applyFont="1" applyFill="1" applyBorder="1" applyAlignment="1">
      <alignment horizontal="center" vertical="center"/>
    </xf>
    <xf numFmtId="0" fontId="41" fillId="13" borderId="32" xfId="0" applyFont="1" applyFill="1" applyBorder="1" applyAlignment="1">
      <alignment horizontal="center" vertical="center"/>
    </xf>
    <xf numFmtId="0" fontId="41" fillId="13" borderId="41" xfId="0" applyFont="1" applyFill="1" applyBorder="1" applyAlignment="1">
      <alignment horizontal="center" vertical="center"/>
    </xf>
    <xf numFmtId="0" fontId="41" fillId="9" borderId="43" xfId="0" applyFont="1" applyFill="1" applyBorder="1" applyAlignment="1">
      <alignment horizontal="center" vertical="center"/>
    </xf>
    <xf numFmtId="0" fontId="41" fillId="9" borderId="33" xfId="0" applyFont="1" applyFill="1" applyBorder="1" applyAlignment="1">
      <alignment horizontal="center" vertical="center"/>
    </xf>
    <xf numFmtId="0" fontId="41" fillId="9" borderId="53" xfId="0" applyFont="1" applyFill="1" applyBorder="1" applyAlignment="1">
      <alignment horizontal="center" vertical="center"/>
    </xf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3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7.jpeg"/><Relationship Id="rId26" Type="http://schemas.openxmlformats.org/officeDocument/2006/relationships/image" Target="../media/image24.png"/><Relationship Id="rId3" Type="http://schemas.openxmlformats.org/officeDocument/2006/relationships/image" Target="../media/image3.png"/><Relationship Id="rId21" Type="http://schemas.openxmlformats.org/officeDocument/2006/relationships/image" Target="../media/image20.pn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hyperlink" Target="http://www.google.com.br/imgres?imgurl=http://www.verruganagordura.com/wordpress/wp-content/uploads/2011/01/sulamerica-logo.gif&amp;imgrefurl=http://www.verruganagordura.com/sulamerica-com-br-site-sulamerica/&amp;h=179&amp;w=537&amp;sz=12&amp;tbnid=ZpAbuQkxIdZUzM:&amp;tbnh=40&amp;tbnw=120&amp;prev=/search?q=logo+sulamerica&amp;tbm=isch&amp;tbo=u&amp;zoom=1&amp;q=logo+sulamerica&amp;docid=y87QVPu1ttRX-M&amp;hl=pt-BR&amp;sa=X&amp;ei=Bqm7TvKZOejZ0QGdpPTXCQ&amp;sqi=2&amp;ved=0CEgQ9QEwAg&amp;dur=1484" TargetMode="External"/><Relationship Id="rId25" Type="http://schemas.openxmlformats.org/officeDocument/2006/relationships/image" Target="../media/image23.jpeg"/><Relationship Id="rId33" Type="http://schemas.openxmlformats.org/officeDocument/2006/relationships/image" Target="../media/image30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19.jpeg"/><Relationship Id="rId29" Type="http://schemas.openxmlformats.org/officeDocument/2006/relationships/image" Target="../media/image27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24" Type="http://schemas.openxmlformats.org/officeDocument/2006/relationships/hyperlink" Target="http://www.google.com.br/imgres?imgurl=http://www.questinvest.com.br/site/images/logo_1.gif&amp;imgrefurl=http://www.questinvest.com.br/&amp;h=87&amp;w=120&amp;sz=6&amp;tbnid=edKHsUxfIAKTPM:&amp;tbnh=69&amp;tbnw=96&amp;prev=/search?q=logotipo+quest+investimentos&amp;tbm=isch&amp;tbo=u&amp;zoom=1&amp;q=logotipo+quest+investimentos&amp;usg=__A0Yll5MZSAD0Msnt75ugjY9GdAE=&amp;docid=ePDl6H27unJb0M&amp;hl=pt-BR&amp;sa=X&amp;ei=wLvJUJjiNona8ATv8oDwAQ&amp;ved=0CFAQ9QEwBg" TargetMode="External"/><Relationship Id="rId32" Type="http://schemas.openxmlformats.org/officeDocument/2006/relationships/image" Target="../media/image29.pn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23" Type="http://schemas.openxmlformats.org/officeDocument/2006/relationships/image" Target="../media/image22.jpeg"/><Relationship Id="rId28" Type="http://schemas.openxmlformats.org/officeDocument/2006/relationships/image" Target="../media/image26.png"/><Relationship Id="rId10" Type="http://schemas.openxmlformats.org/officeDocument/2006/relationships/image" Target="../media/image10.png"/><Relationship Id="rId19" Type="http://schemas.openxmlformats.org/officeDocument/2006/relationships/image" Target="../media/image18.jpeg"/><Relationship Id="rId31" Type="http://schemas.openxmlformats.org/officeDocument/2006/relationships/image" Target="cid:image001.jpg@01CEAA77.71367EB0" TargetMode="External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emf"/><Relationship Id="rId22" Type="http://schemas.openxmlformats.org/officeDocument/2006/relationships/image" Target="../media/image21.emf"/><Relationship Id="rId27" Type="http://schemas.openxmlformats.org/officeDocument/2006/relationships/image" Target="../media/image25.emf"/><Relationship Id="rId30" Type="http://schemas.openxmlformats.org/officeDocument/2006/relationships/image" Target="../media/image28.jpe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42.png"/><Relationship Id="rId13" Type="http://schemas.openxmlformats.org/officeDocument/2006/relationships/image" Target="../media/image20.png"/><Relationship Id="rId18" Type="http://schemas.openxmlformats.org/officeDocument/2006/relationships/image" Target="../media/image29.png"/><Relationship Id="rId3" Type="http://schemas.openxmlformats.org/officeDocument/2006/relationships/image" Target="../media/image3.png"/><Relationship Id="rId21" Type="http://schemas.openxmlformats.org/officeDocument/2006/relationships/image" Target="../media/image43.jpeg"/><Relationship Id="rId7" Type="http://schemas.openxmlformats.org/officeDocument/2006/relationships/image" Target="../media/image9.jpeg"/><Relationship Id="rId12" Type="http://schemas.openxmlformats.org/officeDocument/2006/relationships/image" Target="../media/image19.jpeg"/><Relationship Id="rId17" Type="http://schemas.openxmlformats.org/officeDocument/2006/relationships/image" Target="../media/image25.emf"/><Relationship Id="rId2" Type="http://schemas.openxmlformats.org/officeDocument/2006/relationships/image" Target="../media/image2.jpeg"/><Relationship Id="rId16" Type="http://schemas.openxmlformats.org/officeDocument/2006/relationships/image" Target="../media/image23.jpeg"/><Relationship Id="rId20" Type="http://schemas.openxmlformats.org/officeDocument/2006/relationships/image" Target="../media/image34.png"/><Relationship Id="rId1" Type="http://schemas.openxmlformats.org/officeDocument/2006/relationships/image" Target="../media/image1.jpeg"/><Relationship Id="rId6" Type="http://schemas.openxmlformats.org/officeDocument/2006/relationships/image" Target="../media/image37.png"/><Relationship Id="rId11" Type="http://schemas.openxmlformats.org/officeDocument/2006/relationships/image" Target="../media/image18.jpeg"/><Relationship Id="rId5" Type="http://schemas.openxmlformats.org/officeDocument/2006/relationships/image" Target="../media/image8.jpeg"/><Relationship Id="rId15" Type="http://schemas.openxmlformats.org/officeDocument/2006/relationships/image" Target="../media/image22.jpeg"/><Relationship Id="rId10" Type="http://schemas.openxmlformats.org/officeDocument/2006/relationships/image" Target="../media/image16.png"/><Relationship Id="rId19" Type="http://schemas.openxmlformats.org/officeDocument/2006/relationships/image" Target="../media/image30.png"/><Relationship Id="rId4" Type="http://schemas.openxmlformats.org/officeDocument/2006/relationships/image" Target="../media/image41.jpeg"/><Relationship Id="rId9" Type="http://schemas.openxmlformats.org/officeDocument/2006/relationships/image" Target="../media/image15.png"/><Relationship Id="rId14" Type="http://schemas.openxmlformats.org/officeDocument/2006/relationships/image" Target="../media/image21.emf"/><Relationship Id="rId22" Type="http://schemas.openxmlformats.org/officeDocument/2006/relationships/image" Target="../media/image40.png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png"/><Relationship Id="rId13" Type="http://schemas.openxmlformats.org/officeDocument/2006/relationships/image" Target="../media/image22.jpeg"/><Relationship Id="rId18" Type="http://schemas.openxmlformats.org/officeDocument/2006/relationships/image" Target="../media/image34.png"/><Relationship Id="rId3" Type="http://schemas.openxmlformats.org/officeDocument/2006/relationships/image" Target="../media/image8.jpeg"/><Relationship Id="rId21" Type="http://schemas.openxmlformats.org/officeDocument/2006/relationships/image" Target="../media/image48.png"/><Relationship Id="rId7" Type="http://schemas.openxmlformats.org/officeDocument/2006/relationships/image" Target="../media/image15.png"/><Relationship Id="rId12" Type="http://schemas.openxmlformats.org/officeDocument/2006/relationships/image" Target="../media/image21.emf"/><Relationship Id="rId17" Type="http://schemas.openxmlformats.org/officeDocument/2006/relationships/image" Target="../media/image30.png"/><Relationship Id="rId2" Type="http://schemas.openxmlformats.org/officeDocument/2006/relationships/image" Target="../media/image44.jpeg"/><Relationship Id="rId16" Type="http://schemas.openxmlformats.org/officeDocument/2006/relationships/image" Target="../media/image29.png"/><Relationship Id="rId20" Type="http://schemas.openxmlformats.org/officeDocument/2006/relationships/image" Target="../media/image40.png"/><Relationship Id="rId1" Type="http://schemas.openxmlformats.org/officeDocument/2006/relationships/image" Target="../media/image3.png"/><Relationship Id="rId6" Type="http://schemas.openxmlformats.org/officeDocument/2006/relationships/image" Target="../media/image46.png"/><Relationship Id="rId11" Type="http://schemas.openxmlformats.org/officeDocument/2006/relationships/image" Target="../media/image20.png"/><Relationship Id="rId5" Type="http://schemas.openxmlformats.org/officeDocument/2006/relationships/image" Target="../media/image9.jpeg"/><Relationship Id="rId15" Type="http://schemas.openxmlformats.org/officeDocument/2006/relationships/image" Target="../media/image25.emf"/><Relationship Id="rId23" Type="http://schemas.openxmlformats.org/officeDocument/2006/relationships/image" Target="../media/image50.png"/><Relationship Id="rId10" Type="http://schemas.openxmlformats.org/officeDocument/2006/relationships/image" Target="../media/image19.jpeg"/><Relationship Id="rId19" Type="http://schemas.openxmlformats.org/officeDocument/2006/relationships/image" Target="../media/image47.jpeg"/><Relationship Id="rId4" Type="http://schemas.openxmlformats.org/officeDocument/2006/relationships/image" Target="../media/image45.png"/><Relationship Id="rId9" Type="http://schemas.openxmlformats.org/officeDocument/2006/relationships/image" Target="../media/image18.jpeg"/><Relationship Id="rId14" Type="http://schemas.openxmlformats.org/officeDocument/2006/relationships/image" Target="../media/image23.jpeg"/><Relationship Id="rId22" Type="http://schemas.openxmlformats.org/officeDocument/2006/relationships/image" Target="../media/image49.png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png"/><Relationship Id="rId13" Type="http://schemas.openxmlformats.org/officeDocument/2006/relationships/image" Target="../media/image22.jpeg"/><Relationship Id="rId18" Type="http://schemas.openxmlformats.org/officeDocument/2006/relationships/image" Target="../media/image34.png"/><Relationship Id="rId3" Type="http://schemas.openxmlformats.org/officeDocument/2006/relationships/image" Target="../media/image52.jpeg"/><Relationship Id="rId21" Type="http://schemas.openxmlformats.org/officeDocument/2006/relationships/image" Target="../media/image48.png"/><Relationship Id="rId7" Type="http://schemas.openxmlformats.org/officeDocument/2006/relationships/image" Target="../media/image15.png"/><Relationship Id="rId12" Type="http://schemas.openxmlformats.org/officeDocument/2006/relationships/image" Target="../media/image21.emf"/><Relationship Id="rId17" Type="http://schemas.openxmlformats.org/officeDocument/2006/relationships/image" Target="../media/image53.jpeg"/><Relationship Id="rId2" Type="http://schemas.openxmlformats.org/officeDocument/2006/relationships/image" Target="../media/image44.jpeg"/><Relationship Id="rId16" Type="http://schemas.openxmlformats.org/officeDocument/2006/relationships/image" Target="../media/image29.png"/><Relationship Id="rId20" Type="http://schemas.openxmlformats.org/officeDocument/2006/relationships/image" Target="../media/image40.png"/><Relationship Id="rId1" Type="http://schemas.openxmlformats.org/officeDocument/2006/relationships/image" Target="../media/image3.png"/><Relationship Id="rId6" Type="http://schemas.openxmlformats.org/officeDocument/2006/relationships/image" Target="../media/image46.png"/><Relationship Id="rId11" Type="http://schemas.openxmlformats.org/officeDocument/2006/relationships/image" Target="../media/image20.png"/><Relationship Id="rId5" Type="http://schemas.openxmlformats.org/officeDocument/2006/relationships/image" Target="../media/image9.jpeg"/><Relationship Id="rId15" Type="http://schemas.openxmlformats.org/officeDocument/2006/relationships/image" Target="../media/image25.emf"/><Relationship Id="rId23" Type="http://schemas.openxmlformats.org/officeDocument/2006/relationships/image" Target="../media/image50.png"/><Relationship Id="rId10" Type="http://schemas.openxmlformats.org/officeDocument/2006/relationships/image" Target="../media/image19.jpeg"/><Relationship Id="rId19" Type="http://schemas.openxmlformats.org/officeDocument/2006/relationships/image" Target="../media/image47.jpeg"/><Relationship Id="rId4" Type="http://schemas.openxmlformats.org/officeDocument/2006/relationships/image" Target="../media/image45.png"/><Relationship Id="rId9" Type="http://schemas.openxmlformats.org/officeDocument/2006/relationships/image" Target="../media/image18.jpeg"/><Relationship Id="rId14" Type="http://schemas.openxmlformats.org/officeDocument/2006/relationships/image" Target="../media/image23.jpeg"/><Relationship Id="rId22" Type="http://schemas.openxmlformats.org/officeDocument/2006/relationships/image" Target="../media/image49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7.jpeg"/><Relationship Id="rId26" Type="http://schemas.openxmlformats.org/officeDocument/2006/relationships/image" Target="../media/image24.png"/><Relationship Id="rId3" Type="http://schemas.openxmlformats.org/officeDocument/2006/relationships/image" Target="../media/image3.png"/><Relationship Id="rId21" Type="http://schemas.openxmlformats.org/officeDocument/2006/relationships/image" Target="../media/image20.pn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hyperlink" Target="http://www.google.com.br/imgres?imgurl=http://www.verruganagordura.com/wordpress/wp-content/uploads/2011/01/sulamerica-logo.gif&amp;imgrefurl=http://www.verruganagordura.com/sulamerica-com-br-site-sulamerica/&amp;h=179&amp;w=537&amp;sz=12&amp;tbnid=ZpAbuQkxIdZUzM:&amp;tbnh=40&amp;tbnw=120&amp;prev=/search?q=logo+sulamerica&amp;tbm=isch&amp;tbo=u&amp;zoom=1&amp;q=logo+sulamerica&amp;docid=y87QVPu1ttRX-M&amp;hl=pt-BR&amp;sa=X&amp;ei=Bqm7TvKZOejZ0QGdpPTXCQ&amp;sqi=2&amp;ved=0CEgQ9QEwAg&amp;dur=1484" TargetMode="External"/><Relationship Id="rId25" Type="http://schemas.openxmlformats.org/officeDocument/2006/relationships/image" Target="../media/image23.jpeg"/><Relationship Id="rId33" Type="http://schemas.openxmlformats.org/officeDocument/2006/relationships/image" Target="../media/image30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19.jpeg"/><Relationship Id="rId29" Type="http://schemas.openxmlformats.org/officeDocument/2006/relationships/image" Target="../media/image27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24" Type="http://schemas.openxmlformats.org/officeDocument/2006/relationships/hyperlink" Target="http://www.google.com.br/imgres?imgurl=http://www.questinvest.com.br/site/images/logo_1.gif&amp;imgrefurl=http://www.questinvest.com.br/&amp;h=87&amp;w=120&amp;sz=6&amp;tbnid=edKHsUxfIAKTPM:&amp;tbnh=69&amp;tbnw=96&amp;prev=/search?q=logotipo+quest+investimentos&amp;tbm=isch&amp;tbo=u&amp;zoom=1&amp;q=logotipo+quest+investimentos&amp;usg=__A0Yll5MZSAD0Msnt75ugjY9GdAE=&amp;docid=ePDl6H27unJb0M&amp;hl=pt-BR&amp;sa=X&amp;ei=wLvJUJjiNona8ATv8oDwAQ&amp;ved=0CFAQ9QEwBg" TargetMode="External"/><Relationship Id="rId32" Type="http://schemas.openxmlformats.org/officeDocument/2006/relationships/image" Target="../media/image29.pn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23" Type="http://schemas.openxmlformats.org/officeDocument/2006/relationships/image" Target="../media/image22.jpeg"/><Relationship Id="rId28" Type="http://schemas.openxmlformats.org/officeDocument/2006/relationships/image" Target="../media/image26.png"/><Relationship Id="rId10" Type="http://schemas.openxmlformats.org/officeDocument/2006/relationships/image" Target="../media/image10.png"/><Relationship Id="rId19" Type="http://schemas.openxmlformats.org/officeDocument/2006/relationships/image" Target="../media/image18.jpeg"/><Relationship Id="rId31" Type="http://schemas.openxmlformats.org/officeDocument/2006/relationships/image" Target="cid:image001.jpg@01CEAA77.71367EB0" TargetMode="External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emf"/><Relationship Id="rId22" Type="http://schemas.openxmlformats.org/officeDocument/2006/relationships/image" Target="../media/image21.emf"/><Relationship Id="rId27" Type="http://schemas.openxmlformats.org/officeDocument/2006/relationships/image" Target="../media/image25.emf"/><Relationship Id="rId30" Type="http://schemas.openxmlformats.org/officeDocument/2006/relationships/image" Target="../media/image28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7.jpeg"/><Relationship Id="rId26" Type="http://schemas.openxmlformats.org/officeDocument/2006/relationships/image" Target="../media/image24.png"/><Relationship Id="rId3" Type="http://schemas.openxmlformats.org/officeDocument/2006/relationships/image" Target="../media/image3.png"/><Relationship Id="rId21" Type="http://schemas.openxmlformats.org/officeDocument/2006/relationships/image" Target="../media/image20.pn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hyperlink" Target="http://www.google.com.br/imgres?imgurl=http://www.verruganagordura.com/wordpress/wp-content/uploads/2011/01/sulamerica-logo.gif&amp;imgrefurl=http://www.verruganagordura.com/sulamerica-com-br-site-sulamerica/&amp;h=179&amp;w=537&amp;sz=12&amp;tbnid=ZpAbuQkxIdZUzM:&amp;tbnh=40&amp;tbnw=120&amp;prev=/search?q=logo+sulamerica&amp;tbm=isch&amp;tbo=u&amp;zoom=1&amp;q=logo+sulamerica&amp;docid=y87QVPu1ttRX-M&amp;hl=pt-BR&amp;sa=X&amp;ei=Bqm7TvKZOejZ0QGdpPTXCQ&amp;sqi=2&amp;ved=0CEgQ9QEwAg&amp;dur=1484" TargetMode="External"/><Relationship Id="rId25" Type="http://schemas.openxmlformats.org/officeDocument/2006/relationships/image" Target="../media/image23.jpeg"/><Relationship Id="rId33" Type="http://schemas.openxmlformats.org/officeDocument/2006/relationships/image" Target="../media/image30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19.jpeg"/><Relationship Id="rId29" Type="http://schemas.openxmlformats.org/officeDocument/2006/relationships/image" Target="../media/image27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24" Type="http://schemas.openxmlformats.org/officeDocument/2006/relationships/hyperlink" Target="http://www.google.com.br/imgres?imgurl=http://www.questinvest.com.br/site/images/logo_1.gif&amp;imgrefurl=http://www.questinvest.com.br/&amp;h=87&amp;w=120&amp;sz=6&amp;tbnid=edKHsUxfIAKTPM:&amp;tbnh=69&amp;tbnw=96&amp;prev=/search?q=logotipo+quest+investimentos&amp;tbm=isch&amp;tbo=u&amp;zoom=1&amp;q=logotipo+quest+investimentos&amp;usg=__A0Yll5MZSAD0Msnt75ugjY9GdAE=&amp;docid=ePDl6H27unJb0M&amp;hl=pt-BR&amp;sa=X&amp;ei=wLvJUJjiNona8ATv8oDwAQ&amp;ved=0CFAQ9QEwBg" TargetMode="External"/><Relationship Id="rId32" Type="http://schemas.openxmlformats.org/officeDocument/2006/relationships/image" Target="../media/image29.pn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23" Type="http://schemas.openxmlformats.org/officeDocument/2006/relationships/image" Target="../media/image22.jpeg"/><Relationship Id="rId28" Type="http://schemas.openxmlformats.org/officeDocument/2006/relationships/image" Target="../media/image26.png"/><Relationship Id="rId10" Type="http://schemas.openxmlformats.org/officeDocument/2006/relationships/image" Target="../media/image10.png"/><Relationship Id="rId19" Type="http://schemas.openxmlformats.org/officeDocument/2006/relationships/image" Target="../media/image18.jpeg"/><Relationship Id="rId31" Type="http://schemas.openxmlformats.org/officeDocument/2006/relationships/image" Target="cid:image001.jpg@01CEAA77.71367EB0" TargetMode="External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emf"/><Relationship Id="rId22" Type="http://schemas.openxmlformats.org/officeDocument/2006/relationships/image" Target="../media/image21.emf"/><Relationship Id="rId27" Type="http://schemas.openxmlformats.org/officeDocument/2006/relationships/image" Target="../media/image25.emf"/><Relationship Id="rId30" Type="http://schemas.openxmlformats.org/officeDocument/2006/relationships/image" Target="../media/image28.jpe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13" Type="http://schemas.openxmlformats.org/officeDocument/2006/relationships/hyperlink" Target="http://www.google.com.br/imgres?imgurl=http://www.verruganagordura.com/wordpress/wp-content/uploads/2011/01/sulamerica-logo.gif&amp;imgrefurl=http://www.verruganagordura.com/sulamerica-com-br-site-sulamerica/&amp;h=179&amp;w=537&amp;sz=12&amp;tbnid=ZpAbuQkxIdZUzM:&amp;tbnh=40&amp;tbnw=120&amp;prev=/search?q=logo+sulamerica&amp;tbm=isch&amp;tbo=u&amp;zoom=1&amp;q=logo+sulamerica&amp;docid=y87QVPu1ttRX-M&amp;hl=pt-BR&amp;sa=X&amp;ei=Bqm7TvKZOejZ0QGdpPTXCQ&amp;sqi=2&amp;ved=0CEgQ9QEwAg&amp;dur=1484" TargetMode="External"/><Relationship Id="rId18" Type="http://schemas.openxmlformats.org/officeDocument/2006/relationships/image" Target="../media/image21.emf"/><Relationship Id="rId26" Type="http://schemas.openxmlformats.org/officeDocument/2006/relationships/image" Target="../media/image28.jpeg"/><Relationship Id="rId3" Type="http://schemas.openxmlformats.org/officeDocument/2006/relationships/image" Target="../media/image3.png"/><Relationship Id="rId21" Type="http://schemas.openxmlformats.org/officeDocument/2006/relationships/image" Target="../media/image23.jpeg"/><Relationship Id="rId7" Type="http://schemas.openxmlformats.org/officeDocument/2006/relationships/image" Target="../media/image8.jpeg"/><Relationship Id="rId12" Type="http://schemas.openxmlformats.org/officeDocument/2006/relationships/image" Target="../media/image16.png"/><Relationship Id="rId17" Type="http://schemas.openxmlformats.org/officeDocument/2006/relationships/image" Target="../media/image20.png"/><Relationship Id="rId25" Type="http://schemas.openxmlformats.org/officeDocument/2006/relationships/image" Target="../media/image27.png"/><Relationship Id="rId2" Type="http://schemas.openxmlformats.org/officeDocument/2006/relationships/image" Target="../media/image2.jpeg"/><Relationship Id="rId16" Type="http://schemas.openxmlformats.org/officeDocument/2006/relationships/image" Target="../media/image19.jpeg"/><Relationship Id="rId20" Type="http://schemas.openxmlformats.org/officeDocument/2006/relationships/hyperlink" Target="http://www.google.com.br/imgres?imgurl=http://www.questinvest.com.br/site/images/logo_1.gif&amp;imgrefurl=http://www.questinvest.com.br/&amp;h=87&amp;w=120&amp;sz=6&amp;tbnid=edKHsUxfIAKTPM:&amp;tbnh=69&amp;tbnw=96&amp;prev=/search?q=logotipo+quest+investimentos&amp;tbm=isch&amp;tbo=u&amp;zoom=1&amp;q=logotipo+quest+investimentos&amp;usg=__A0Yll5MZSAD0Msnt75ugjY9GdAE=&amp;docid=ePDl6H27unJb0M&amp;hl=pt-BR&amp;sa=X&amp;ei=wLvJUJjiNona8ATv8oDwAQ&amp;ved=0CFAQ9QEwBg" TargetMode="External"/><Relationship Id="rId29" Type="http://schemas.openxmlformats.org/officeDocument/2006/relationships/image" Target="../media/image30.png"/><Relationship Id="rId1" Type="http://schemas.openxmlformats.org/officeDocument/2006/relationships/image" Target="../media/image1.jpeg"/><Relationship Id="rId6" Type="http://schemas.openxmlformats.org/officeDocument/2006/relationships/image" Target="../media/image7.jpeg"/><Relationship Id="rId11" Type="http://schemas.openxmlformats.org/officeDocument/2006/relationships/image" Target="../media/image15.png"/><Relationship Id="rId24" Type="http://schemas.openxmlformats.org/officeDocument/2006/relationships/image" Target="../media/image26.png"/><Relationship Id="rId5" Type="http://schemas.openxmlformats.org/officeDocument/2006/relationships/image" Target="../media/image5.jpeg"/><Relationship Id="rId15" Type="http://schemas.openxmlformats.org/officeDocument/2006/relationships/image" Target="../media/image18.jpeg"/><Relationship Id="rId23" Type="http://schemas.openxmlformats.org/officeDocument/2006/relationships/image" Target="../media/image25.emf"/><Relationship Id="rId28" Type="http://schemas.openxmlformats.org/officeDocument/2006/relationships/image" Target="../media/image29.png"/><Relationship Id="rId10" Type="http://schemas.openxmlformats.org/officeDocument/2006/relationships/image" Target="../media/image12.png"/><Relationship Id="rId19" Type="http://schemas.openxmlformats.org/officeDocument/2006/relationships/image" Target="../media/image22.jpeg"/><Relationship Id="rId4" Type="http://schemas.openxmlformats.org/officeDocument/2006/relationships/image" Target="../media/image4.png"/><Relationship Id="rId9" Type="http://schemas.openxmlformats.org/officeDocument/2006/relationships/image" Target="../media/image10.png"/><Relationship Id="rId14" Type="http://schemas.openxmlformats.org/officeDocument/2006/relationships/image" Target="../media/image31.jpeg"/><Relationship Id="rId22" Type="http://schemas.openxmlformats.org/officeDocument/2006/relationships/image" Target="../media/image24.png"/><Relationship Id="rId27" Type="http://schemas.openxmlformats.org/officeDocument/2006/relationships/image" Target="cid:image001.jpg@01CEAA77.71367EB0" TargetMode="Externa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8.jpeg"/><Relationship Id="rId18" Type="http://schemas.openxmlformats.org/officeDocument/2006/relationships/hyperlink" Target="http://www.google.com.br/imgres?imgurl=http://www.questinvest.com.br/site/images/logo_1.gif&amp;imgrefurl=http://www.questinvest.com.br/&amp;h=87&amp;w=120&amp;sz=6&amp;tbnid=edKHsUxfIAKTPM:&amp;tbnh=69&amp;tbnw=96&amp;prev=/search?q=logotipo+quest+investimentos&amp;tbm=isch&amp;tbo=u&amp;zoom=1&amp;q=logotipo+quest+investimentos&amp;usg=__A0Yll5MZSAD0Msnt75ugjY9GdAE=&amp;docid=ePDl6H27unJb0M&amp;hl=pt-BR&amp;sa=X&amp;ei=wLvJUJjiNona8ATv8oDwAQ&amp;ved=0CFAQ9QEwBg" TargetMode="External"/><Relationship Id="rId3" Type="http://schemas.openxmlformats.org/officeDocument/2006/relationships/image" Target="../media/image3.png"/><Relationship Id="rId21" Type="http://schemas.openxmlformats.org/officeDocument/2006/relationships/image" Target="../media/image25.emf"/><Relationship Id="rId7" Type="http://schemas.openxmlformats.org/officeDocument/2006/relationships/image" Target="../media/image9.jpeg"/><Relationship Id="rId12" Type="http://schemas.openxmlformats.org/officeDocument/2006/relationships/image" Target="../media/image33.jpeg"/><Relationship Id="rId17" Type="http://schemas.openxmlformats.org/officeDocument/2006/relationships/image" Target="../media/image22.jpeg"/><Relationship Id="rId25" Type="http://schemas.openxmlformats.org/officeDocument/2006/relationships/image" Target="../media/image34.png"/><Relationship Id="rId2" Type="http://schemas.openxmlformats.org/officeDocument/2006/relationships/image" Target="../media/image2.jpeg"/><Relationship Id="rId16" Type="http://schemas.openxmlformats.org/officeDocument/2006/relationships/image" Target="../media/image21.emf"/><Relationship Id="rId20" Type="http://schemas.openxmlformats.org/officeDocument/2006/relationships/image" Target="../media/image24.png"/><Relationship Id="rId1" Type="http://schemas.openxmlformats.org/officeDocument/2006/relationships/image" Target="../media/image1.jpeg"/><Relationship Id="rId6" Type="http://schemas.openxmlformats.org/officeDocument/2006/relationships/image" Target="../media/image8.jpeg"/><Relationship Id="rId11" Type="http://schemas.openxmlformats.org/officeDocument/2006/relationships/image" Target="../media/image16.png"/><Relationship Id="rId24" Type="http://schemas.openxmlformats.org/officeDocument/2006/relationships/image" Target="../media/image30.png"/><Relationship Id="rId5" Type="http://schemas.openxmlformats.org/officeDocument/2006/relationships/image" Target="../media/image32.jpeg"/><Relationship Id="rId15" Type="http://schemas.openxmlformats.org/officeDocument/2006/relationships/image" Target="../media/image20.png"/><Relationship Id="rId23" Type="http://schemas.openxmlformats.org/officeDocument/2006/relationships/image" Target="../media/image29.png"/><Relationship Id="rId10" Type="http://schemas.openxmlformats.org/officeDocument/2006/relationships/image" Target="../media/image15.png"/><Relationship Id="rId19" Type="http://schemas.openxmlformats.org/officeDocument/2006/relationships/image" Target="../media/image23.jpeg"/><Relationship Id="rId4" Type="http://schemas.openxmlformats.org/officeDocument/2006/relationships/image" Target="../media/image4.png"/><Relationship Id="rId9" Type="http://schemas.openxmlformats.org/officeDocument/2006/relationships/image" Target="../media/image12.png"/><Relationship Id="rId14" Type="http://schemas.openxmlformats.org/officeDocument/2006/relationships/image" Target="../media/image19.jpeg"/><Relationship Id="rId22" Type="http://schemas.openxmlformats.org/officeDocument/2006/relationships/image" Target="../media/image27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8.jpeg"/><Relationship Id="rId18" Type="http://schemas.openxmlformats.org/officeDocument/2006/relationships/hyperlink" Target="http://www.google.com.br/imgres?imgurl=http://www.questinvest.com.br/site/images/logo_1.gif&amp;imgrefurl=http://www.questinvest.com.br/&amp;h=87&amp;w=120&amp;sz=6&amp;tbnid=edKHsUxfIAKTPM:&amp;tbnh=69&amp;tbnw=96&amp;prev=/search?q=logotipo+quest+investimentos&amp;tbm=isch&amp;tbo=u&amp;zoom=1&amp;q=logotipo+quest+investimentos&amp;usg=__A0Yll5MZSAD0Msnt75ugjY9GdAE=&amp;docid=ePDl6H27unJb0M&amp;hl=pt-BR&amp;sa=X&amp;ei=wLvJUJjiNona8ATv8oDwAQ&amp;ved=0CFAQ9QEwBg" TargetMode="External"/><Relationship Id="rId3" Type="http://schemas.openxmlformats.org/officeDocument/2006/relationships/image" Target="../media/image3.png"/><Relationship Id="rId21" Type="http://schemas.openxmlformats.org/officeDocument/2006/relationships/image" Target="../media/image25.emf"/><Relationship Id="rId7" Type="http://schemas.openxmlformats.org/officeDocument/2006/relationships/image" Target="../media/image9.jpeg"/><Relationship Id="rId12" Type="http://schemas.openxmlformats.org/officeDocument/2006/relationships/image" Target="../media/image33.jpeg"/><Relationship Id="rId17" Type="http://schemas.openxmlformats.org/officeDocument/2006/relationships/image" Target="../media/image22.jpeg"/><Relationship Id="rId25" Type="http://schemas.openxmlformats.org/officeDocument/2006/relationships/image" Target="../media/image34.png"/><Relationship Id="rId2" Type="http://schemas.openxmlformats.org/officeDocument/2006/relationships/image" Target="../media/image2.jpeg"/><Relationship Id="rId16" Type="http://schemas.openxmlformats.org/officeDocument/2006/relationships/image" Target="../media/image21.emf"/><Relationship Id="rId20" Type="http://schemas.openxmlformats.org/officeDocument/2006/relationships/image" Target="../media/image24.png"/><Relationship Id="rId1" Type="http://schemas.openxmlformats.org/officeDocument/2006/relationships/image" Target="../media/image1.jpeg"/><Relationship Id="rId6" Type="http://schemas.openxmlformats.org/officeDocument/2006/relationships/image" Target="../media/image8.jpeg"/><Relationship Id="rId11" Type="http://schemas.openxmlformats.org/officeDocument/2006/relationships/image" Target="../media/image16.png"/><Relationship Id="rId24" Type="http://schemas.openxmlformats.org/officeDocument/2006/relationships/image" Target="../media/image30.png"/><Relationship Id="rId5" Type="http://schemas.openxmlformats.org/officeDocument/2006/relationships/image" Target="../media/image32.jpeg"/><Relationship Id="rId15" Type="http://schemas.openxmlformats.org/officeDocument/2006/relationships/image" Target="../media/image20.png"/><Relationship Id="rId23" Type="http://schemas.openxmlformats.org/officeDocument/2006/relationships/image" Target="../media/image29.png"/><Relationship Id="rId10" Type="http://schemas.openxmlformats.org/officeDocument/2006/relationships/image" Target="../media/image15.png"/><Relationship Id="rId19" Type="http://schemas.openxmlformats.org/officeDocument/2006/relationships/image" Target="../media/image23.jpeg"/><Relationship Id="rId4" Type="http://schemas.openxmlformats.org/officeDocument/2006/relationships/image" Target="../media/image4.png"/><Relationship Id="rId9" Type="http://schemas.openxmlformats.org/officeDocument/2006/relationships/image" Target="../media/image12.png"/><Relationship Id="rId14" Type="http://schemas.openxmlformats.org/officeDocument/2006/relationships/image" Target="../media/image19.jpeg"/><Relationship Id="rId22" Type="http://schemas.openxmlformats.org/officeDocument/2006/relationships/image" Target="../media/image27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8.jpeg"/><Relationship Id="rId18" Type="http://schemas.openxmlformats.org/officeDocument/2006/relationships/hyperlink" Target="http://www.google.com.br/imgres?imgurl=http://www.questinvest.com.br/site/images/logo_1.gif&amp;imgrefurl=http://www.questinvest.com.br/&amp;h=87&amp;w=120&amp;sz=6&amp;tbnid=edKHsUxfIAKTPM:&amp;tbnh=69&amp;tbnw=96&amp;prev=/search?q=logotipo+quest+investimentos&amp;tbm=isch&amp;tbo=u&amp;zoom=1&amp;q=logotipo+quest+investimentos&amp;usg=__A0Yll5MZSAD0Msnt75ugjY9GdAE=&amp;docid=ePDl6H27unJb0M&amp;hl=pt-BR&amp;sa=X&amp;ei=wLvJUJjiNona8ATv8oDwAQ&amp;ved=0CFAQ9QEwBg" TargetMode="External"/><Relationship Id="rId3" Type="http://schemas.openxmlformats.org/officeDocument/2006/relationships/image" Target="../media/image3.png"/><Relationship Id="rId21" Type="http://schemas.openxmlformats.org/officeDocument/2006/relationships/image" Target="../media/image25.emf"/><Relationship Id="rId7" Type="http://schemas.openxmlformats.org/officeDocument/2006/relationships/image" Target="../media/image9.jpeg"/><Relationship Id="rId12" Type="http://schemas.openxmlformats.org/officeDocument/2006/relationships/image" Target="../media/image33.jpeg"/><Relationship Id="rId17" Type="http://schemas.openxmlformats.org/officeDocument/2006/relationships/image" Target="../media/image22.jpeg"/><Relationship Id="rId25" Type="http://schemas.openxmlformats.org/officeDocument/2006/relationships/image" Target="../media/image35.jpeg"/><Relationship Id="rId2" Type="http://schemas.openxmlformats.org/officeDocument/2006/relationships/image" Target="../media/image2.jpeg"/><Relationship Id="rId16" Type="http://schemas.openxmlformats.org/officeDocument/2006/relationships/image" Target="../media/image21.emf"/><Relationship Id="rId20" Type="http://schemas.openxmlformats.org/officeDocument/2006/relationships/image" Target="../media/image24.png"/><Relationship Id="rId1" Type="http://schemas.openxmlformats.org/officeDocument/2006/relationships/image" Target="../media/image1.jpeg"/><Relationship Id="rId6" Type="http://schemas.openxmlformats.org/officeDocument/2006/relationships/image" Target="../media/image8.jpeg"/><Relationship Id="rId11" Type="http://schemas.openxmlformats.org/officeDocument/2006/relationships/image" Target="../media/image16.png"/><Relationship Id="rId24" Type="http://schemas.openxmlformats.org/officeDocument/2006/relationships/image" Target="../media/image34.png"/><Relationship Id="rId5" Type="http://schemas.openxmlformats.org/officeDocument/2006/relationships/image" Target="../media/image32.jpeg"/><Relationship Id="rId15" Type="http://schemas.openxmlformats.org/officeDocument/2006/relationships/image" Target="../media/image20.png"/><Relationship Id="rId23" Type="http://schemas.openxmlformats.org/officeDocument/2006/relationships/image" Target="../media/image30.png"/><Relationship Id="rId10" Type="http://schemas.openxmlformats.org/officeDocument/2006/relationships/image" Target="../media/image15.png"/><Relationship Id="rId19" Type="http://schemas.openxmlformats.org/officeDocument/2006/relationships/image" Target="../media/image23.jpeg"/><Relationship Id="rId4" Type="http://schemas.openxmlformats.org/officeDocument/2006/relationships/image" Target="../media/image4.png"/><Relationship Id="rId9" Type="http://schemas.openxmlformats.org/officeDocument/2006/relationships/image" Target="../media/image12.png"/><Relationship Id="rId14" Type="http://schemas.openxmlformats.org/officeDocument/2006/relationships/image" Target="../media/image19.jpeg"/><Relationship Id="rId22" Type="http://schemas.openxmlformats.org/officeDocument/2006/relationships/image" Target="../media/image29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8.jpeg"/><Relationship Id="rId18" Type="http://schemas.openxmlformats.org/officeDocument/2006/relationships/hyperlink" Target="http://www.google.com.br/imgres?imgurl=http://www.questinvest.com.br/site/images/logo_1.gif&amp;imgrefurl=http://www.questinvest.com.br/&amp;h=87&amp;w=120&amp;sz=6&amp;tbnid=edKHsUxfIAKTPM:&amp;tbnh=69&amp;tbnw=96&amp;prev=/search?q=logotipo+quest+investimentos&amp;tbm=isch&amp;tbo=u&amp;zoom=1&amp;q=logotipo+quest+investimentos&amp;usg=__A0Yll5MZSAD0Msnt75ugjY9GdAE=&amp;docid=ePDl6H27unJb0M&amp;hl=pt-BR&amp;sa=X&amp;ei=wLvJUJjiNona8ATv8oDwAQ&amp;ved=0CFAQ9QEwBg" TargetMode="External"/><Relationship Id="rId3" Type="http://schemas.openxmlformats.org/officeDocument/2006/relationships/image" Target="../media/image3.png"/><Relationship Id="rId21" Type="http://schemas.openxmlformats.org/officeDocument/2006/relationships/image" Target="../media/image25.emf"/><Relationship Id="rId7" Type="http://schemas.openxmlformats.org/officeDocument/2006/relationships/image" Target="../media/image9.jpeg"/><Relationship Id="rId12" Type="http://schemas.openxmlformats.org/officeDocument/2006/relationships/image" Target="../media/image33.jpeg"/><Relationship Id="rId17" Type="http://schemas.openxmlformats.org/officeDocument/2006/relationships/image" Target="../media/image22.jpeg"/><Relationship Id="rId25" Type="http://schemas.openxmlformats.org/officeDocument/2006/relationships/image" Target="../media/image35.jpeg"/><Relationship Id="rId2" Type="http://schemas.openxmlformats.org/officeDocument/2006/relationships/image" Target="../media/image2.jpeg"/><Relationship Id="rId16" Type="http://schemas.openxmlformats.org/officeDocument/2006/relationships/image" Target="../media/image21.emf"/><Relationship Id="rId20" Type="http://schemas.openxmlformats.org/officeDocument/2006/relationships/image" Target="../media/image24.png"/><Relationship Id="rId1" Type="http://schemas.openxmlformats.org/officeDocument/2006/relationships/image" Target="../media/image1.jpeg"/><Relationship Id="rId6" Type="http://schemas.openxmlformats.org/officeDocument/2006/relationships/image" Target="../media/image8.jpeg"/><Relationship Id="rId11" Type="http://schemas.openxmlformats.org/officeDocument/2006/relationships/image" Target="../media/image16.png"/><Relationship Id="rId24" Type="http://schemas.openxmlformats.org/officeDocument/2006/relationships/image" Target="../media/image34.png"/><Relationship Id="rId5" Type="http://schemas.openxmlformats.org/officeDocument/2006/relationships/image" Target="../media/image32.jpeg"/><Relationship Id="rId15" Type="http://schemas.openxmlformats.org/officeDocument/2006/relationships/image" Target="../media/image20.png"/><Relationship Id="rId23" Type="http://schemas.openxmlformats.org/officeDocument/2006/relationships/image" Target="../media/image30.png"/><Relationship Id="rId10" Type="http://schemas.openxmlformats.org/officeDocument/2006/relationships/image" Target="../media/image15.png"/><Relationship Id="rId19" Type="http://schemas.openxmlformats.org/officeDocument/2006/relationships/image" Target="../media/image23.jpeg"/><Relationship Id="rId4" Type="http://schemas.openxmlformats.org/officeDocument/2006/relationships/image" Target="../media/image4.png"/><Relationship Id="rId9" Type="http://schemas.openxmlformats.org/officeDocument/2006/relationships/image" Target="../media/image12.png"/><Relationship Id="rId14" Type="http://schemas.openxmlformats.org/officeDocument/2006/relationships/image" Target="../media/image19.jpeg"/><Relationship Id="rId22" Type="http://schemas.openxmlformats.org/officeDocument/2006/relationships/image" Target="../media/image29.pn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38.png"/><Relationship Id="rId13" Type="http://schemas.openxmlformats.org/officeDocument/2006/relationships/image" Target="../media/image20.png"/><Relationship Id="rId18" Type="http://schemas.openxmlformats.org/officeDocument/2006/relationships/image" Target="../media/image29.png"/><Relationship Id="rId3" Type="http://schemas.openxmlformats.org/officeDocument/2006/relationships/image" Target="../media/image3.png"/><Relationship Id="rId21" Type="http://schemas.openxmlformats.org/officeDocument/2006/relationships/image" Target="../media/image39.jpeg"/><Relationship Id="rId7" Type="http://schemas.openxmlformats.org/officeDocument/2006/relationships/image" Target="../media/image9.jpeg"/><Relationship Id="rId12" Type="http://schemas.openxmlformats.org/officeDocument/2006/relationships/image" Target="../media/image19.jpeg"/><Relationship Id="rId17" Type="http://schemas.openxmlformats.org/officeDocument/2006/relationships/image" Target="../media/image25.emf"/><Relationship Id="rId2" Type="http://schemas.openxmlformats.org/officeDocument/2006/relationships/image" Target="../media/image2.jpeg"/><Relationship Id="rId16" Type="http://schemas.openxmlformats.org/officeDocument/2006/relationships/image" Target="../media/image23.jpeg"/><Relationship Id="rId20" Type="http://schemas.openxmlformats.org/officeDocument/2006/relationships/image" Target="../media/image34.png"/><Relationship Id="rId1" Type="http://schemas.openxmlformats.org/officeDocument/2006/relationships/image" Target="../media/image1.jpeg"/><Relationship Id="rId6" Type="http://schemas.openxmlformats.org/officeDocument/2006/relationships/image" Target="../media/image37.png"/><Relationship Id="rId11" Type="http://schemas.openxmlformats.org/officeDocument/2006/relationships/image" Target="../media/image18.jpeg"/><Relationship Id="rId5" Type="http://schemas.openxmlformats.org/officeDocument/2006/relationships/image" Target="../media/image8.jpeg"/><Relationship Id="rId15" Type="http://schemas.openxmlformats.org/officeDocument/2006/relationships/image" Target="../media/image22.jpeg"/><Relationship Id="rId10" Type="http://schemas.openxmlformats.org/officeDocument/2006/relationships/image" Target="../media/image16.png"/><Relationship Id="rId19" Type="http://schemas.openxmlformats.org/officeDocument/2006/relationships/image" Target="../media/image30.png"/><Relationship Id="rId4" Type="http://schemas.openxmlformats.org/officeDocument/2006/relationships/image" Target="../media/image36.jpeg"/><Relationship Id="rId9" Type="http://schemas.openxmlformats.org/officeDocument/2006/relationships/image" Target="../media/image15.png"/><Relationship Id="rId14" Type="http://schemas.openxmlformats.org/officeDocument/2006/relationships/image" Target="../media/image21.emf"/><Relationship Id="rId22" Type="http://schemas.openxmlformats.org/officeDocument/2006/relationships/image" Target="../media/image40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5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</xdr:col>
      <xdr:colOff>0</xdr:colOff>
      <xdr:row>13</xdr:row>
      <xdr:rowOff>167640</xdr:rowOff>
    </xdr:to>
    <xdr:pic>
      <xdr:nvPicPr>
        <xdr:cNvPr id="303569" name="Picture 1" descr="b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"/>
          <a:ext cx="754380" cy="1920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16</xdr:row>
      <xdr:rowOff>7620</xdr:rowOff>
    </xdr:from>
    <xdr:to>
      <xdr:col>1</xdr:col>
      <xdr:colOff>7620</xdr:colOff>
      <xdr:row>26</xdr:row>
      <xdr:rowOff>0</xdr:rowOff>
    </xdr:to>
    <xdr:pic>
      <xdr:nvPicPr>
        <xdr:cNvPr id="303570" name="95x66" descr="LOGO_CAIXA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87980"/>
          <a:ext cx="762000" cy="1744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28</xdr:row>
      <xdr:rowOff>7620</xdr:rowOff>
    </xdr:from>
    <xdr:to>
      <xdr:col>1</xdr:col>
      <xdr:colOff>38100</xdr:colOff>
      <xdr:row>30</xdr:row>
      <xdr:rowOff>152400</xdr:rowOff>
    </xdr:to>
    <xdr:pic>
      <xdr:nvPicPr>
        <xdr:cNvPr id="303571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91100"/>
          <a:ext cx="79248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</xdr:colOff>
      <xdr:row>47</xdr:row>
      <xdr:rowOff>22860</xdr:rowOff>
    </xdr:from>
    <xdr:to>
      <xdr:col>0</xdr:col>
      <xdr:colOff>624840</xdr:colOff>
      <xdr:row>47</xdr:row>
      <xdr:rowOff>68580</xdr:rowOff>
    </xdr:to>
    <xdr:pic>
      <xdr:nvPicPr>
        <xdr:cNvPr id="303572" name="Picture 5" descr="Página Inicial - HSBC Bank Brasil S.A.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8336280"/>
          <a:ext cx="617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88</xdr:row>
      <xdr:rowOff>30480</xdr:rowOff>
    </xdr:from>
    <xdr:to>
      <xdr:col>0</xdr:col>
      <xdr:colOff>2270760</xdr:colOff>
      <xdr:row>93</xdr:row>
      <xdr:rowOff>0</xdr:rowOff>
    </xdr:to>
    <xdr:pic>
      <xdr:nvPicPr>
        <xdr:cNvPr id="303573" name="Picture 9" descr="logo LMX_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598140"/>
          <a:ext cx="75438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78</xdr:row>
      <xdr:rowOff>7620</xdr:rowOff>
    </xdr:from>
    <xdr:to>
      <xdr:col>0</xdr:col>
      <xdr:colOff>2362200</xdr:colOff>
      <xdr:row>81</xdr:row>
      <xdr:rowOff>0</xdr:rowOff>
    </xdr:to>
    <xdr:pic>
      <xdr:nvPicPr>
        <xdr:cNvPr id="303574" name="Picture 11" descr="Logo Grau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22680"/>
          <a:ext cx="75438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</xdr:colOff>
      <xdr:row>89</xdr:row>
      <xdr:rowOff>7620</xdr:rowOff>
    </xdr:from>
    <xdr:to>
      <xdr:col>0</xdr:col>
      <xdr:colOff>754380</xdr:colOff>
      <xdr:row>89</xdr:row>
      <xdr:rowOff>15240</xdr:rowOff>
    </xdr:to>
    <xdr:pic>
      <xdr:nvPicPr>
        <xdr:cNvPr id="303575" name="Picture 15" descr="logo_só oi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15750540"/>
          <a:ext cx="7467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30480</xdr:colOff>
      <xdr:row>71</xdr:row>
      <xdr:rowOff>68580</xdr:rowOff>
    </xdr:from>
    <xdr:to>
      <xdr:col>0</xdr:col>
      <xdr:colOff>2339340</xdr:colOff>
      <xdr:row>75</xdr:row>
      <xdr:rowOff>152400</xdr:rowOff>
    </xdr:to>
    <xdr:pic>
      <xdr:nvPicPr>
        <xdr:cNvPr id="303576" name="Picture 16" descr="logo_só oi.jpg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2588240"/>
          <a:ext cx="72390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54</xdr:row>
      <xdr:rowOff>7620</xdr:rowOff>
    </xdr:from>
    <xdr:to>
      <xdr:col>0</xdr:col>
      <xdr:colOff>624840</xdr:colOff>
      <xdr:row>56</xdr:row>
      <xdr:rowOff>106680</xdr:rowOff>
    </xdr:to>
    <xdr:pic>
      <xdr:nvPicPr>
        <xdr:cNvPr id="303577" name="Picture 17" descr="Cópia de itau_master_brand.jp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47860"/>
          <a:ext cx="62484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30480</xdr:colOff>
      <xdr:row>83</xdr:row>
      <xdr:rowOff>7620</xdr:rowOff>
    </xdr:from>
    <xdr:to>
      <xdr:col>0</xdr:col>
      <xdr:colOff>2446020</xdr:colOff>
      <xdr:row>85</xdr:row>
      <xdr:rowOff>167640</xdr:rowOff>
    </xdr:to>
    <xdr:pic>
      <xdr:nvPicPr>
        <xdr:cNvPr id="303578" name="Picture 18" descr="parana banco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4698980"/>
          <a:ext cx="7239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183</xdr:row>
      <xdr:rowOff>30480</xdr:rowOff>
    </xdr:from>
    <xdr:to>
      <xdr:col>0</xdr:col>
      <xdr:colOff>2362200</xdr:colOff>
      <xdr:row>185</xdr:row>
      <xdr:rowOff>152400</xdr:rowOff>
    </xdr:to>
    <xdr:pic>
      <xdr:nvPicPr>
        <xdr:cNvPr id="303579" name="Picture 21" descr="http://portal.xpi.com.br/email/assinatura.gif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240220"/>
          <a:ext cx="75438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</xdr:colOff>
      <xdr:row>47</xdr:row>
      <xdr:rowOff>22860</xdr:rowOff>
    </xdr:from>
    <xdr:to>
      <xdr:col>0</xdr:col>
      <xdr:colOff>624840</xdr:colOff>
      <xdr:row>50</xdr:row>
      <xdr:rowOff>137160</xdr:rowOff>
    </xdr:to>
    <xdr:pic>
      <xdr:nvPicPr>
        <xdr:cNvPr id="303580" name="Picture 21" descr="Cópia de itau_master_brand.jp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8336280"/>
          <a:ext cx="61722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107</xdr:row>
      <xdr:rowOff>22860</xdr:rowOff>
    </xdr:from>
    <xdr:to>
      <xdr:col>0</xdr:col>
      <xdr:colOff>2354580</xdr:colOff>
      <xdr:row>111</xdr:row>
      <xdr:rowOff>144780</xdr:rowOff>
    </xdr:to>
    <xdr:pic>
      <xdr:nvPicPr>
        <xdr:cNvPr id="303581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920460"/>
          <a:ext cx="75438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</xdr:colOff>
      <xdr:row>114</xdr:row>
      <xdr:rowOff>22860</xdr:rowOff>
    </xdr:from>
    <xdr:to>
      <xdr:col>0</xdr:col>
      <xdr:colOff>723900</xdr:colOff>
      <xdr:row>117</xdr:row>
      <xdr:rowOff>144780</xdr:rowOff>
    </xdr:to>
    <xdr:pic>
      <xdr:nvPicPr>
        <xdr:cNvPr id="303582" name="Picture 23" descr="Página Inicial - HSBC Bank Brasil S.A.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20147280"/>
          <a:ext cx="71628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</xdr:colOff>
      <xdr:row>125</xdr:row>
      <xdr:rowOff>22860</xdr:rowOff>
    </xdr:from>
    <xdr:to>
      <xdr:col>1</xdr:col>
      <xdr:colOff>0</xdr:colOff>
      <xdr:row>128</xdr:row>
      <xdr:rowOff>7620</xdr:rowOff>
    </xdr:to>
    <xdr:pic>
      <xdr:nvPicPr>
        <xdr:cNvPr id="303583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22075140"/>
          <a:ext cx="7315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</xdr:colOff>
      <xdr:row>145</xdr:row>
      <xdr:rowOff>22860</xdr:rowOff>
    </xdr:from>
    <xdr:to>
      <xdr:col>0</xdr:col>
      <xdr:colOff>2369820</xdr:colOff>
      <xdr:row>149</xdr:row>
      <xdr:rowOff>144780</xdr:rowOff>
    </xdr:to>
    <xdr:pic>
      <xdr:nvPicPr>
        <xdr:cNvPr id="303584" name="Picture 1" descr="logo_atico_mail2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25572720"/>
          <a:ext cx="73152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</xdr:colOff>
      <xdr:row>136</xdr:row>
      <xdr:rowOff>0</xdr:rowOff>
    </xdr:from>
    <xdr:to>
      <xdr:col>0</xdr:col>
      <xdr:colOff>746760</xdr:colOff>
      <xdr:row>141</xdr:row>
      <xdr:rowOff>99060</xdr:rowOff>
    </xdr:to>
    <xdr:pic>
      <xdr:nvPicPr>
        <xdr:cNvPr id="303585" name="Picture 673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23972520"/>
          <a:ext cx="739140" cy="975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162</xdr:row>
      <xdr:rowOff>22860</xdr:rowOff>
    </xdr:from>
    <xdr:to>
      <xdr:col>0</xdr:col>
      <xdr:colOff>624840</xdr:colOff>
      <xdr:row>164</xdr:row>
      <xdr:rowOff>114300</xdr:rowOff>
    </xdr:to>
    <xdr:pic>
      <xdr:nvPicPr>
        <xdr:cNvPr id="303586" name="rg_hi" descr="http://t3.gstatic.com/images?q=tbn:ANd9GcS7qR605M3bwIg0zghfIYvYq9RTObXhNXpQnvyS_0dUFwmX-j6X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52140"/>
          <a:ext cx="58674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167</xdr:row>
      <xdr:rowOff>0</xdr:rowOff>
    </xdr:from>
    <xdr:to>
      <xdr:col>0</xdr:col>
      <xdr:colOff>2362200</xdr:colOff>
      <xdr:row>169</xdr:row>
      <xdr:rowOff>167640</xdr:rowOff>
    </xdr:to>
    <xdr:pic>
      <xdr:nvPicPr>
        <xdr:cNvPr id="303587" name="Imagem 5" descr="Descrição: LOGO_ASSET_G.jpg"/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405580"/>
          <a:ext cx="75438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172</xdr:row>
      <xdr:rowOff>22860</xdr:rowOff>
    </xdr:from>
    <xdr:to>
      <xdr:col>0</xdr:col>
      <xdr:colOff>2369820</xdr:colOff>
      <xdr:row>176</xdr:row>
      <xdr:rowOff>0</xdr:rowOff>
    </xdr:to>
    <xdr:pic>
      <xdr:nvPicPr>
        <xdr:cNvPr id="303588" name="Picture 1084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304740"/>
          <a:ext cx="7543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30480</xdr:colOff>
      <xdr:row>95</xdr:row>
      <xdr:rowOff>30480</xdr:rowOff>
    </xdr:from>
    <xdr:to>
      <xdr:col>1</xdr:col>
      <xdr:colOff>0</xdr:colOff>
      <xdr:row>100</xdr:row>
      <xdr:rowOff>7620</xdr:rowOff>
    </xdr:to>
    <xdr:pic>
      <xdr:nvPicPr>
        <xdr:cNvPr id="303589" name="Picture 457" descr="Assinatura de email_Leme_final_2-08"/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6824960"/>
          <a:ext cx="72390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59</xdr:row>
      <xdr:rowOff>7620</xdr:rowOff>
    </xdr:from>
    <xdr:to>
      <xdr:col>0</xdr:col>
      <xdr:colOff>624840</xdr:colOff>
      <xdr:row>62</xdr:row>
      <xdr:rowOff>106680</xdr:rowOff>
    </xdr:to>
    <xdr:pic>
      <xdr:nvPicPr>
        <xdr:cNvPr id="303590" name="Picture 983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24160"/>
          <a:ext cx="6248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120</xdr:row>
      <xdr:rowOff>38100</xdr:rowOff>
    </xdr:from>
    <xdr:to>
      <xdr:col>0</xdr:col>
      <xdr:colOff>2369820</xdr:colOff>
      <xdr:row>122</xdr:row>
      <xdr:rowOff>167640</xdr:rowOff>
    </xdr:to>
    <xdr:pic>
      <xdr:nvPicPr>
        <xdr:cNvPr id="303591" name="Picture 1436" descr="untitled"/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214080"/>
          <a:ext cx="754380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</xdr:colOff>
      <xdr:row>65</xdr:row>
      <xdr:rowOff>22860</xdr:rowOff>
    </xdr:from>
    <xdr:to>
      <xdr:col>0</xdr:col>
      <xdr:colOff>624840</xdr:colOff>
      <xdr:row>68</xdr:row>
      <xdr:rowOff>129540</xdr:rowOff>
    </xdr:to>
    <xdr:pic>
      <xdr:nvPicPr>
        <xdr:cNvPr id="303592" name="rg_hi" descr="http://t3.gstatic.com/images?q=tbn:ANd9GcT28yC-rKR41tY0Ysd8WvK1lV_jnEYBn5vX2R3FK4cgToiEwdWM">
          <a:hlinkClick xmlns:r="http://schemas.openxmlformats.org/officeDocument/2006/relationships" r:id="rId2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11490960"/>
          <a:ext cx="61722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</xdr:colOff>
      <xdr:row>152</xdr:row>
      <xdr:rowOff>22860</xdr:rowOff>
    </xdr:from>
    <xdr:to>
      <xdr:col>0</xdr:col>
      <xdr:colOff>2369820</xdr:colOff>
      <xdr:row>154</xdr:row>
      <xdr:rowOff>152400</xdr:rowOff>
    </xdr:to>
    <xdr:pic>
      <xdr:nvPicPr>
        <xdr:cNvPr id="303593" name="Picture 115" descr="cid:image004.png@01CDB130.54988280"/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26799540"/>
          <a:ext cx="746760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157</xdr:row>
      <xdr:rowOff>0</xdr:rowOff>
    </xdr:from>
    <xdr:to>
      <xdr:col>0</xdr:col>
      <xdr:colOff>746760</xdr:colOff>
      <xdr:row>159</xdr:row>
      <xdr:rowOff>144780</xdr:rowOff>
    </xdr:to>
    <xdr:pic>
      <xdr:nvPicPr>
        <xdr:cNvPr id="303594" name="Picture 272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652980"/>
          <a:ext cx="74676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167640</xdr:rowOff>
    </xdr:from>
    <xdr:to>
      <xdr:col>0</xdr:col>
      <xdr:colOff>624840</xdr:colOff>
      <xdr:row>44</xdr:row>
      <xdr:rowOff>144780</xdr:rowOff>
    </xdr:to>
    <xdr:pic>
      <xdr:nvPicPr>
        <xdr:cNvPr id="303595" name="Imagem 35" descr="Vetorial Asset Management"/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29500"/>
          <a:ext cx="62484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178</xdr:row>
      <xdr:rowOff>0</xdr:rowOff>
    </xdr:from>
    <xdr:to>
      <xdr:col>1</xdr:col>
      <xdr:colOff>0</xdr:colOff>
      <xdr:row>180</xdr:row>
      <xdr:rowOff>144780</xdr:rowOff>
    </xdr:to>
    <xdr:pic>
      <xdr:nvPicPr>
        <xdr:cNvPr id="303596" name="Imagem 36" descr="http://brsasset.com.br/images/stories/logo.png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333440"/>
          <a:ext cx="75438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</xdr:colOff>
      <xdr:row>32</xdr:row>
      <xdr:rowOff>137160</xdr:rowOff>
    </xdr:from>
    <xdr:to>
      <xdr:col>1</xdr:col>
      <xdr:colOff>0</xdr:colOff>
      <xdr:row>39</xdr:row>
      <xdr:rowOff>152400</xdr:rowOff>
    </xdr:to>
    <xdr:pic>
      <xdr:nvPicPr>
        <xdr:cNvPr id="303597" name="Imagem 1" descr="Descrição: http://www.personaltrader.com.br/imagens/LogoPETRA.jpg"/>
        <xdr:cNvPicPr>
          <a:picLocks noChangeAspect="1" noChangeArrowheads="1"/>
        </xdr:cNvPicPr>
      </xdr:nvPicPr>
      <xdr:blipFill>
        <a:blip xmlns:r="http://schemas.openxmlformats.org/officeDocument/2006/relationships" r:embed="rId30" r:link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5821680"/>
          <a:ext cx="746760" cy="1242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131</xdr:row>
      <xdr:rowOff>0</xdr:rowOff>
    </xdr:from>
    <xdr:to>
      <xdr:col>0</xdr:col>
      <xdr:colOff>746760</xdr:colOff>
      <xdr:row>134</xdr:row>
      <xdr:rowOff>0</xdr:rowOff>
    </xdr:to>
    <xdr:pic>
      <xdr:nvPicPr>
        <xdr:cNvPr id="303598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96220"/>
          <a:ext cx="74676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101</xdr:row>
      <xdr:rowOff>144780</xdr:rowOff>
    </xdr:from>
    <xdr:to>
      <xdr:col>0</xdr:col>
      <xdr:colOff>731520</xdr:colOff>
      <xdr:row>105</xdr:row>
      <xdr:rowOff>7620</xdr:rowOff>
    </xdr:to>
    <xdr:pic>
      <xdr:nvPicPr>
        <xdr:cNvPr id="303599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990820"/>
          <a:ext cx="73152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7620</xdr:rowOff>
    </xdr:from>
    <xdr:to>
      <xdr:col>1</xdr:col>
      <xdr:colOff>0</xdr:colOff>
      <xdr:row>14</xdr:row>
      <xdr:rowOff>0</xdr:rowOff>
    </xdr:to>
    <xdr:pic>
      <xdr:nvPicPr>
        <xdr:cNvPr id="312650" name="Picture 1" descr="b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9100"/>
          <a:ext cx="1341120" cy="1417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</xdr:colOff>
      <xdr:row>16</xdr:row>
      <xdr:rowOff>15240</xdr:rowOff>
    </xdr:from>
    <xdr:to>
      <xdr:col>0</xdr:col>
      <xdr:colOff>1333500</xdr:colOff>
      <xdr:row>25</xdr:row>
      <xdr:rowOff>121920</xdr:rowOff>
    </xdr:to>
    <xdr:pic>
      <xdr:nvPicPr>
        <xdr:cNvPr id="312651" name="95x66" descr="LOGO_CAIXA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2110740"/>
          <a:ext cx="1325880" cy="1272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</xdr:colOff>
      <xdr:row>28</xdr:row>
      <xdr:rowOff>7620</xdr:rowOff>
    </xdr:from>
    <xdr:to>
      <xdr:col>0</xdr:col>
      <xdr:colOff>1333500</xdr:colOff>
      <xdr:row>30</xdr:row>
      <xdr:rowOff>0</xdr:rowOff>
    </xdr:to>
    <xdr:pic>
      <xdr:nvPicPr>
        <xdr:cNvPr id="312652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3657600"/>
          <a:ext cx="132588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75</xdr:row>
      <xdr:rowOff>7620</xdr:rowOff>
    </xdr:from>
    <xdr:to>
      <xdr:col>0</xdr:col>
      <xdr:colOff>1333500</xdr:colOff>
      <xdr:row>79</xdr:row>
      <xdr:rowOff>0</xdr:rowOff>
    </xdr:to>
    <xdr:pic>
      <xdr:nvPicPr>
        <xdr:cNvPr id="312653" name="Picture 9" descr="logo LMX_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84080"/>
          <a:ext cx="133350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</xdr:colOff>
      <xdr:row>65</xdr:row>
      <xdr:rowOff>7620</xdr:rowOff>
    </xdr:from>
    <xdr:to>
      <xdr:col>1</xdr:col>
      <xdr:colOff>0</xdr:colOff>
      <xdr:row>69</xdr:row>
      <xdr:rowOff>0</xdr:rowOff>
    </xdr:to>
    <xdr:pic>
      <xdr:nvPicPr>
        <xdr:cNvPr id="312654" name="Picture 16" descr="logo_só oi.jp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8450580"/>
          <a:ext cx="133350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45720</xdr:colOff>
      <xdr:row>71</xdr:row>
      <xdr:rowOff>7620</xdr:rowOff>
    </xdr:from>
    <xdr:to>
      <xdr:col>0</xdr:col>
      <xdr:colOff>1363980</xdr:colOff>
      <xdr:row>72</xdr:row>
      <xdr:rowOff>129540</xdr:rowOff>
    </xdr:to>
    <xdr:pic>
      <xdr:nvPicPr>
        <xdr:cNvPr id="312655" name="Picture 18" descr="parana banco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9265920"/>
          <a:ext cx="129540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</xdr:colOff>
      <xdr:row>45</xdr:row>
      <xdr:rowOff>7620</xdr:rowOff>
    </xdr:from>
    <xdr:to>
      <xdr:col>0</xdr:col>
      <xdr:colOff>1333500</xdr:colOff>
      <xdr:row>52</xdr:row>
      <xdr:rowOff>0</xdr:rowOff>
    </xdr:to>
    <xdr:pic>
      <xdr:nvPicPr>
        <xdr:cNvPr id="312656" name="Picture 21" descr="Cópia de itau_master_brand.jpg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5859780"/>
          <a:ext cx="131064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93</xdr:row>
      <xdr:rowOff>15240</xdr:rowOff>
    </xdr:from>
    <xdr:to>
      <xdr:col>0</xdr:col>
      <xdr:colOff>1318260</xdr:colOff>
      <xdr:row>96</xdr:row>
      <xdr:rowOff>121920</xdr:rowOff>
    </xdr:to>
    <xdr:pic>
      <xdr:nvPicPr>
        <xdr:cNvPr id="312657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61520"/>
          <a:ext cx="131826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</xdr:colOff>
      <xdr:row>113</xdr:row>
      <xdr:rowOff>15240</xdr:rowOff>
    </xdr:from>
    <xdr:to>
      <xdr:col>0</xdr:col>
      <xdr:colOff>2369820</xdr:colOff>
      <xdr:row>117</xdr:row>
      <xdr:rowOff>129540</xdr:rowOff>
    </xdr:to>
    <xdr:pic>
      <xdr:nvPicPr>
        <xdr:cNvPr id="312658" name="Picture 1" descr="logo_atico_mail2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4790420"/>
          <a:ext cx="131826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</xdr:colOff>
      <xdr:row>107</xdr:row>
      <xdr:rowOff>15240</xdr:rowOff>
    </xdr:from>
    <xdr:to>
      <xdr:col>0</xdr:col>
      <xdr:colOff>1333500</xdr:colOff>
      <xdr:row>111</xdr:row>
      <xdr:rowOff>22860</xdr:rowOff>
    </xdr:to>
    <xdr:pic>
      <xdr:nvPicPr>
        <xdr:cNvPr id="312659" name="Picture 673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13975080"/>
          <a:ext cx="132588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124</xdr:row>
      <xdr:rowOff>7620</xdr:rowOff>
    </xdr:from>
    <xdr:to>
      <xdr:col>1</xdr:col>
      <xdr:colOff>0</xdr:colOff>
      <xdr:row>126</xdr:row>
      <xdr:rowOff>0</xdr:rowOff>
    </xdr:to>
    <xdr:pic>
      <xdr:nvPicPr>
        <xdr:cNvPr id="312660" name="Imagem 5" descr="Descrição: LOGO_ASSET_G.jpg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245840"/>
          <a:ext cx="13411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128</xdr:row>
      <xdr:rowOff>15240</xdr:rowOff>
    </xdr:from>
    <xdr:to>
      <xdr:col>0</xdr:col>
      <xdr:colOff>2369820</xdr:colOff>
      <xdr:row>130</xdr:row>
      <xdr:rowOff>0</xdr:rowOff>
    </xdr:to>
    <xdr:pic>
      <xdr:nvPicPr>
        <xdr:cNvPr id="312661" name="Picture 1084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71620"/>
          <a:ext cx="134112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</xdr:colOff>
      <xdr:row>81</xdr:row>
      <xdr:rowOff>7620</xdr:rowOff>
    </xdr:from>
    <xdr:to>
      <xdr:col>0</xdr:col>
      <xdr:colOff>1333500</xdr:colOff>
      <xdr:row>87</xdr:row>
      <xdr:rowOff>0</xdr:rowOff>
    </xdr:to>
    <xdr:pic>
      <xdr:nvPicPr>
        <xdr:cNvPr id="312662" name="Picture 457" descr="Assinatura de email_Leme_final_2-08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0599420"/>
          <a:ext cx="1310640" cy="76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54</xdr:row>
      <xdr:rowOff>15240</xdr:rowOff>
    </xdr:from>
    <xdr:to>
      <xdr:col>0</xdr:col>
      <xdr:colOff>1333500</xdr:colOff>
      <xdr:row>56</xdr:row>
      <xdr:rowOff>0</xdr:rowOff>
    </xdr:to>
    <xdr:pic>
      <xdr:nvPicPr>
        <xdr:cNvPr id="312663" name="Picture 983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33260"/>
          <a:ext cx="133350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99</xdr:row>
      <xdr:rowOff>7620</xdr:rowOff>
    </xdr:from>
    <xdr:to>
      <xdr:col>1</xdr:col>
      <xdr:colOff>0</xdr:colOff>
      <xdr:row>101</xdr:row>
      <xdr:rowOff>0</xdr:rowOff>
    </xdr:to>
    <xdr:pic>
      <xdr:nvPicPr>
        <xdr:cNvPr id="312664" name="Picture 1436" descr="untitled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931140"/>
          <a:ext cx="13411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</xdr:colOff>
      <xdr:row>58</xdr:row>
      <xdr:rowOff>7620</xdr:rowOff>
    </xdr:from>
    <xdr:to>
      <xdr:col>1</xdr:col>
      <xdr:colOff>0</xdr:colOff>
      <xdr:row>63</xdr:row>
      <xdr:rowOff>0</xdr:rowOff>
    </xdr:to>
    <xdr:pic>
      <xdr:nvPicPr>
        <xdr:cNvPr id="312665" name="rg_hi" descr="http://t3.gstatic.com/images?q=tbn:ANd9GcT28yC-rKR41tY0Ysd8WvK1lV_jnEYBn5vX2R3FK4cgToiEwdWM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7543800"/>
          <a:ext cx="133350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120</xdr:row>
      <xdr:rowOff>7620</xdr:rowOff>
    </xdr:from>
    <xdr:to>
      <xdr:col>1</xdr:col>
      <xdr:colOff>0</xdr:colOff>
      <xdr:row>121</xdr:row>
      <xdr:rowOff>121920</xdr:rowOff>
    </xdr:to>
    <xdr:pic>
      <xdr:nvPicPr>
        <xdr:cNvPr id="312666" name="Picture 272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727680"/>
          <a:ext cx="134112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</xdr:colOff>
      <xdr:row>103</xdr:row>
      <xdr:rowOff>7620</xdr:rowOff>
    </xdr:from>
    <xdr:to>
      <xdr:col>0</xdr:col>
      <xdr:colOff>1333500</xdr:colOff>
      <xdr:row>104</xdr:row>
      <xdr:rowOff>121920</xdr:rowOff>
    </xdr:to>
    <xdr:pic>
      <xdr:nvPicPr>
        <xdr:cNvPr id="312667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3449300"/>
          <a:ext cx="131064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89</xdr:row>
      <xdr:rowOff>15240</xdr:rowOff>
    </xdr:from>
    <xdr:to>
      <xdr:col>0</xdr:col>
      <xdr:colOff>1333500</xdr:colOff>
      <xdr:row>90</xdr:row>
      <xdr:rowOff>121920</xdr:rowOff>
    </xdr:to>
    <xdr:pic>
      <xdr:nvPicPr>
        <xdr:cNvPr id="312668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43360"/>
          <a:ext cx="13335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</xdr:colOff>
      <xdr:row>32</xdr:row>
      <xdr:rowOff>7620</xdr:rowOff>
    </xdr:from>
    <xdr:to>
      <xdr:col>0</xdr:col>
      <xdr:colOff>1333500</xdr:colOff>
      <xdr:row>38</xdr:row>
      <xdr:rowOff>121920</xdr:rowOff>
    </xdr:to>
    <xdr:pic>
      <xdr:nvPicPr>
        <xdr:cNvPr id="312669" name="Imagem 32"/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4175760"/>
          <a:ext cx="132588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388620</xdr:colOff>
      <xdr:row>132</xdr:row>
      <xdr:rowOff>7620</xdr:rowOff>
    </xdr:from>
    <xdr:to>
      <xdr:col>0</xdr:col>
      <xdr:colOff>906780</xdr:colOff>
      <xdr:row>135</xdr:row>
      <xdr:rowOff>0</xdr:rowOff>
    </xdr:to>
    <xdr:pic>
      <xdr:nvPicPr>
        <xdr:cNvPr id="312670" name="Imagem 1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" y="17282160"/>
          <a:ext cx="5181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</xdr:colOff>
      <xdr:row>41</xdr:row>
      <xdr:rowOff>7620</xdr:rowOff>
    </xdr:from>
    <xdr:to>
      <xdr:col>1</xdr:col>
      <xdr:colOff>0</xdr:colOff>
      <xdr:row>43</xdr:row>
      <xdr:rowOff>38100</xdr:rowOff>
    </xdr:to>
    <xdr:pic>
      <xdr:nvPicPr>
        <xdr:cNvPr id="312671" name="Imagem 26" descr="fdmasset.bmp"/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5341620"/>
          <a:ext cx="133350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31</xdr:row>
      <xdr:rowOff>6626</xdr:rowOff>
    </xdr:from>
    <xdr:to>
      <xdr:col>0</xdr:col>
      <xdr:colOff>1018903</xdr:colOff>
      <xdr:row>32</xdr:row>
      <xdr:rowOff>124054</xdr:rowOff>
    </xdr:to>
    <xdr:pic>
      <xdr:nvPicPr>
        <xdr:cNvPr id="4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4141304"/>
          <a:ext cx="1011283" cy="249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229549</xdr:colOff>
      <xdr:row>79</xdr:row>
      <xdr:rowOff>9526</xdr:rowOff>
    </xdr:from>
    <xdr:to>
      <xdr:col>0</xdr:col>
      <xdr:colOff>776283</xdr:colOff>
      <xdr:row>80</xdr:row>
      <xdr:rowOff>120970</xdr:rowOff>
    </xdr:to>
    <xdr:pic>
      <xdr:nvPicPr>
        <xdr:cNvPr id="5" name="Picture 9" descr="logo LMX_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49" y="10077451"/>
          <a:ext cx="546734" cy="240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</xdr:colOff>
      <xdr:row>69</xdr:row>
      <xdr:rowOff>7620</xdr:rowOff>
    </xdr:from>
    <xdr:to>
      <xdr:col>1</xdr:col>
      <xdr:colOff>0</xdr:colOff>
      <xdr:row>73</xdr:row>
      <xdr:rowOff>0</xdr:rowOff>
    </xdr:to>
    <xdr:pic>
      <xdr:nvPicPr>
        <xdr:cNvPr id="6" name="Picture 16" descr="logo_só oi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8450580"/>
          <a:ext cx="133350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45720</xdr:colOff>
      <xdr:row>75</xdr:row>
      <xdr:rowOff>7620</xdr:rowOff>
    </xdr:from>
    <xdr:to>
      <xdr:col>0</xdr:col>
      <xdr:colOff>1363980</xdr:colOff>
      <xdr:row>76</xdr:row>
      <xdr:rowOff>129540</xdr:rowOff>
    </xdr:to>
    <xdr:pic>
      <xdr:nvPicPr>
        <xdr:cNvPr id="7" name="Picture 18" descr="parana banco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9265920"/>
          <a:ext cx="129540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22861</xdr:colOff>
      <xdr:row>48</xdr:row>
      <xdr:rowOff>7620</xdr:rowOff>
    </xdr:from>
    <xdr:to>
      <xdr:col>0</xdr:col>
      <xdr:colOff>1001486</xdr:colOff>
      <xdr:row>55</xdr:row>
      <xdr:rowOff>1675</xdr:rowOff>
    </xdr:to>
    <xdr:pic>
      <xdr:nvPicPr>
        <xdr:cNvPr id="8" name="Picture 21" descr="Cópia de itau_master_brand.jp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1" y="5912031"/>
          <a:ext cx="978625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99</xdr:row>
      <xdr:rowOff>15240</xdr:rowOff>
    </xdr:from>
    <xdr:to>
      <xdr:col>0</xdr:col>
      <xdr:colOff>1318260</xdr:colOff>
      <xdr:row>102</xdr:row>
      <xdr:rowOff>121920</xdr:rowOff>
    </xdr:to>
    <xdr:pic>
      <xdr:nvPicPr>
        <xdr:cNvPr id="9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61520"/>
          <a:ext cx="131826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160020</xdr:colOff>
      <xdr:row>119</xdr:row>
      <xdr:rowOff>121920</xdr:rowOff>
    </xdr:from>
    <xdr:to>
      <xdr:col>0</xdr:col>
      <xdr:colOff>857571</xdr:colOff>
      <xdr:row>123</xdr:row>
      <xdr:rowOff>45720</xdr:rowOff>
    </xdr:to>
    <xdr:pic>
      <xdr:nvPicPr>
        <xdr:cNvPr id="10" name="Picture 1" descr="logo_atico_mail2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4782800"/>
          <a:ext cx="697551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106680</xdr:colOff>
      <xdr:row>113</xdr:row>
      <xdr:rowOff>15240</xdr:rowOff>
    </xdr:from>
    <xdr:to>
      <xdr:col>0</xdr:col>
      <xdr:colOff>929640</xdr:colOff>
      <xdr:row>116</xdr:row>
      <xdr:rowOff>106680</xdr:rowOff>
    </xdr:to>
    <xdr:pic>
      <xdr:nvPicPr>
        <xdr:cNvPr id="11" name="Picture 673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13898880"/>
          <a:ext cx="822960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99060</xdr:colOff>
      <xdr:row>130</xdr:row>
      <xdr:rowOff>7620</xdr:rowOff>
    </xdr:from>
    <xdr:to>
      <xdr:col>0</xdr:col>
      <xdr:colOff>914400</xdr:colOff>
      <xdr:row>132</xdr:row>
      <xdr:rowOff>0</xdr:rowOff>
    </xdr:to>
    <xdr:pic>
      <xdr:nvPicPr>
        <xdr:cNvPr id="12" name="Imagem 5" descr="Descrição: LOGO_ASSET_G.jpg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6093440"/>
          <a:ext cx="81534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205740</xdr:colOff>
      <xdr:row>134</xdr:row>
      <xdr:rowOff>7620</xdr:rowOff>
    </xdr:from>
    <xdr:to>
      <xdr:col>0</xdr:col>
      <xdr:colOff>853440</xdr:colOff>
      <xdr:row>135</xdr:row>
      <xdr:rowOff>121920</xdr:rowOff>
    </xdr:to>
    <xdr:pic>
      <xdr:nvPicPr>
        <xdr:cNvPr id="13" name="Picture 1084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611600"/>
          <a:ext cx="64770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</xdr:colOff>
      <xdr:row>87</xdr:row>
      <xdr:rowOff>7620</xdr:rowOff>
    </xdr:from>
    <xdr:to>
      <xdr:col>0</xdr:col>
      <xdr:colOff>1333500</xdr:colOff>
      <xdr:row>93</xdr:row>
      <xdr:rowOff>0</xdr:rowOff>
    </xdr:to>
    <xdr:pic>
      <xdr:nvPicPr>
        <xdr:cNvPr id="14" name="Picture 457" descr="Assinatura de email_Leme_final_2-08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0599420"/>
          <a:ext cx="1310640" cy="76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58</xdr:row>
      <xdr:rowOff>8708</xdr:rowOff>
    </xdr:from>
    <xdr:to>
      <xdr:col>0</xdr:col>
      <xdr:colOff>1014549</xdr:colOff>
      <xdr:row>60</xdr:row>
      <xdr:rowOff>5521</xdr:rowOff>
    </xdr:to>
    <xdr:pic>
      <xdr:nvPicPr>
        <xdr:cNvPr id="15" name="Picture 983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7088777"/>
          <a:ext cx="1014548" cy="252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105</xdr:row>
      <xdr:rowOff>7620</xdr:rowOff>
    </xdr:from>
    <xdr:to>
      <xdr:col>0</xdr:col>
      <xdr:colOff>982980</xdr:colOff>
      <xdr:row>107</xdr:row>
      <xdr:rowOff>0</xdr:rowOff>
    </xdr:to>
    <xdr:pic>
      <xdr:nvPicPr>
        <xdr:cNvPr id="16" name="Picture 1436" descr="untitled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854940"/>
          <a:ext cx="98298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</xdr:colOff>
      <xdr:row>62</xdr:row>
      <xdr:rowOff>7620</xdr:rowOff>
    </xdr:from>
    <xdr:to>
      <xdr:col>0</xdr:col>
      <xdr:colOff>1014549</xdr:colOff>
      <xdr:row>67</xdr:row>
      <xdr:rowOff>0</xdr:rowOff>
    </xdr:to>
    <xdr:pic>
      <xdr:nvPicPr>
        <xdr:cNvPr id="17" name="rg_hi" descr="http://t3.gstatic.com/images?q=tbn:ANd9GcT28yC-rKR41tY0Ysd8WvK1lV_jnEYBn5vX2R3FK4cgToiEwdWM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7610203"/>
          <a:ext cx="1006929" cy="645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175260</xdr:colOff>
      <xdr:row>126</xdr:row>
      <xdr:rowOff>15240</xdr:rowOff>
    </xdr:from>
    <xdr:to>
      <xdr:col>0</xdr:col>
      <xdr:colOff>868680</xdr:colOff>
      <xdr:row>128</xdr:row>
      <xdr:rowOff>1673</xdr:rowOff>
    </xdr:to>
    <xdr:pic>
      <xdr:nvPicPr>
        <xdr:cNvPr id="18" name="Picture 272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15582900"/>
          <a:ext cx="69342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</xdr:colOff>
      <xdr:row>109</xdr:row>
      <xdr:rowOff>7620</xdr:rowOff>
    </xdr:from>
    <xdr:to>
      <xdr:col>0</xdr:col>
      <xdr:colOff>990600</xdr:colOff>
      <xdr:row>110</xdr:row>
      <xdr:rowOff>121921</xdr:rowOff>
    </xdr:to>
    <xdr:pic>
      <xdr:nvPicPr>
        <xdr:cNvPr id="19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3373100"/>
          <a:ext cx="96012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95</xdr:row>
      <xdr:rowOff>15240</xdr:rowOff>
    </xdr:from>
    <xdr:to>
      <xdr:col>0</xdr:col>
      <xdr:colOff>1005840</xdr:colOff>
      <xdr:row>96</xdr:row>
      <xdr:rowOff>121920</xdr:rowOff>
    </xdr:to>
    <xdr:pic>
      <xdr:nvPicPr>
        <xdr:cNvPr id="20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67160"/>
          <a:ext cx="100584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20685</xdr:colOff>
      <xdr:row>35</xdr:row>
      <xdr:rowOff>116478</xdr:rowOff>
    </xdr:from>
    <xdr:to>
      <xdr:col>0</xdr:col>
      <xdr:colOff>1002663</xdr:colOff>
      <xdr:row>40</xdr:row>
      <xdr:rowOff>108857</xdr:rowOff>
    </xdr:to>
    <xdr:pic>
      <xdr:nvPicPr>
        <xdr:cNvPr id="21" name="Imagem 3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85" y="4322718"/>
          <a:ext cx="981978" cy="645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274319</xdr:colOff>
      <xdr:row>138</xdr:row>
      <xdr:rowOff>22860</xdr:rowOff>
    </xdr:from>
    <xdr:to>
      <xdr:col>0</xdr:col>
      <xdr:colOff>857248</xdr:colOff>
      <xdr:row>140</xdr:row>
      <xdr:rowOff>106680</xdr:rowOff>
    </xdr:to>
    <xdr:pic>
      <xdr:nvPicPr>
        <xdr:cNvPr id="22" name="Imagem 1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19" y="18059400"/>
          <a:ext cx="582929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13063</xdr:colOff>
      <xdr:row>44</xdr:row>
      <xdr:rowOff>4355</xdr:rowOff>
    </xdr:from>
    <xdr:to>
      <xdr:col>0</xdr:col>
      <xdr:colOff>1021976</xdr:colOff>
      <xdr:row>46</xdr:row>
      <xdr:rowOff>463</xdr:rowOff>
    </xdr:to>
    <xdr:pic>
      <xdr:nvPicPr>
        <xdr:cNvPr id="23" name="Imagem 26" descr="fdmasset.bmp"/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63" y="5386252"/>
          <a:ext cx="1010194" cy="253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312116</xdr:colOff>
      <xdr:row>18</xdr:row>
      <xdr:rowOff>7525</xdr:rowOff>
    </xdr:from>
    <xdr:to>
      <xdr:col>0</xdr:col>
      <xdr:colOff>705522</xdr:colOff>
      <xdr:row>29</xdr:row>
      <xdr:rowOff>394</xdr:rowOff>
    </xdr:to>
    <xdr:pic>
      <xdr:nvPicPr>
        <xdr:cNvPr id="24" name="Imagem 23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16200000">
          <a:off x="-212977" y="2811992"/>
          <a:ext cx="1443591" cy="393406"/>
        </a:xfrm>
        <a:prstGeom prst="rect">
          <a:avLst/>
        </a:prstGeom>
      </xdr:spPr>
    </xdr:pic>
    <xdr:clientData/>
  </xdr:twoCellAnchor>
  <xdr:twoCellAnchor editAs="oneCell">
    <xdr:from>
      <xdr:col>0</xdr:col>
      <xdr:colOff>17586</xdr:colOff>
      <xdr:row>6</xdr:row>
      <xdr:rowOff>123093</xdr:rowOff>
    </xdr:from>
    <xdr:to>
      <xdr:col>0</xdr:col>
      <xdr:colOff>1008186</xdr:colOff>
      <xdr:row>12</xdr:row>
      <xdr:rowOff>52755</xdr:rowOff>
    </xdr:to>
    <xdr:pic>
      <xdr:nvPicPr>
        <xdr:cNvPr id="25" name="Imagem 24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7586" y="785447"/>
          <a:ext cx="990600" cy="703385"/>
        </a:xfrm>
        <a:prstGeom prst="rect">
          <a:avLst/>
        </a:prstGeom>
      </xdr:spPr>
    </xdr:pic>
    <xdr:clientData/>
  </xdr:twoCellAnchor>
  <xdr:twoCellAnchor editAs="oneCell">
    <xdr:from>
      <xdr:col>0</xdr:col>
      <xdr:colOff>119195</xdr:colOff>
      <xdr:row>83</xdr:row>
      <xdr:rowOff>9553</xdr:rowOff>
    </xdr:from>
    <xdr:to>
      <xdr:col>0</xdr:col>
      <xdr:colOff>862150</xdr:colOff>
      <xdr:row>84</xdr:row>
      <xdr:rowOff>124211</xdr:rowOff>
    </xdr:to>
    <xdr:pic>
      <xdr:nvPicPr>
        <xdr:cNvPr id="26" name="Imagem 25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19195" y="10755930"/>
          <a:ext cx="742955" cy="24528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31</xdr:row>
      <xdr:rowOff>6626</xdr:rowOff>
    </xdr:from>
    <xdr:to>
      <xdr:col>0</xdr:col>
      <xdr:colOff>1018903</xdr:colOff>
      <xdr:row>32</xdr:row>
      <xdr:rowOff>124054</xdr:rowOff>
    </xdr:to>
    <xdr:pic>
      <xdr:nvPicPr>
        <xdr:cNvPr id="2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4052846"/>
          <a:ext cx="1011283" cy="2469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229549</xdr:colOff>
      <xdr:row>79</xdr:row>
      <xdr:rowOff>9526</xdr:rowOff>
    </xdr:from>
    <xdr:to>
      <xdr:col>0</xdr:col>
      <xdr:colOff>776283</xdr:colOff>
      <xdr:row>80</xdr:row>
      <xdr:rowOff>120970</xdr:rowOff>
    </xdr:to>
    <xdr:pic>
      <xdr:nvPicPr>
        <xdr:cNvPr id="3" name="Picture 9" descr="logo LMX_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49" y="10273666"/>
          <a:ext cx="546734" cy="2409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32318</xdr:colOff>
      <xdr:row>69</xdr:row>
      <xdr:rowOff>17604</xdr:rowOff>
    </xdr:from>
    <xdr:to>
      <xdr:col>0</xdr:col>
      <xdr:colOff>1043940</xdr:colOff>
      <xdr:row>72</xdr:row>
      <xdr:rowOff>116754</xdr:rowOff>
    </xdr:to>
    <xdr:pic>
      <xdr:nvPicPr>
        <xdr:cNvPr id="4" name="Picture 16" descr="logo_só o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18" y="8986344"/>
          <a:ext cx="1011622" cy="487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45720</xdr:colOff>
      <xdr:row>75</xdr:row>
      <xdr:rowOff>7620</xdr:rowOff>
    </xdr:from>
    <xdr:to>
      <xdr:col>0</xdr:col>
      <xdr:colOff>1363980</xdr:colOff>
      <xdr:row>76</xdr:row>
      <xdr:rowOff>129540</xdr:rowOff>
    </xdr:to>
    <xdr:pic>
      <xdr:nvPicPr>
        <xdr:cNvPr id="5" name="Picture 18" descr="parana banco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9753600"/>
          <a:ext cx="102108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22861</xdr:colOff>
      <xdr:row>48</xdr:row>
      <xdr:rowOff>7620</xdr:rowOff>
    </xdr:from>
    <xdr:to>
      <xdr:col>0</xdr:col>
      <xdr:colOff>1001486</xdr:colOff>
      <xdr:row>55</xdr:row>
      <xdr:rowOff>1675</xdr:rowOff>
    </xdr:to>
    <xdr:pic>
      <xdr:nvPicPr>
        <xdr:cNvPr id="6" name="Picture 21" descr="Cópia de itau_master_brand.jp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1" y="6256020"/>
          <a:ext cx="978625" cy="900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99</xdr:row>
      <xdr:rowOff>15240</xdr:rowOff>
    </xdr:from>
    <xdr:to>
      <xdr:col>0</xdr:col>
      <xdr:colOff>1318260</xdr:colOff>
      <xdr:row>102</xdr:row>
      <xdr:rowOff>121920</xdr:rowOff>
    </xdr:to>
    <xdr:pic>
      <xdr:nvPicPr>
        <xdr:cNvPr id="7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870180"/>
          <a:ext cx="10668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160020</xdr:colOff>
      <xdr:row>123</xdr:row>
      <xdr:rowOff>121920</xdr:rowOff>
    </xdr:from>
    <xdr:to>
      <xdr:col>0</xdr:col>
      <xdr:colOff>857571</xdr:colOff>
      <xdr:row>127</xdr:row>
      <xdr:rowOff>45720</xdr:rowOff>
    </xdr:to>
    <xdr:pic>
      <xdr:nvPicPr>
        <xdr:cNvPr id="8" name="Picture 1" descr="logo_atico_mail2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5567660"/>
          <a:ext cx="697551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106680</xdr:colOff>
      <xdr:row>117</xdr:row>
      <xdr:rowOff>15240</xdr:rowOff>
    </xdr:from>
    <xdr:to>
      <xdr:col>0</xdr:col>
      <xdr:colOff>929640</xdr:colOff>
      <xdr:row>120</xdr:row>
      <xdr:rowOff>106680</xdr:rowOff>
    </xdr:to>
    <xdr:pic>
      <xdr:nvPicPr>
        <xdr:cNvPr id="9" name="Picture 673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14683740"/>
          <a:ext cx="822960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99060</xdr:colOff>
      <xdr:row>134</xdr:row>
      <xdr:rowOff>7620</xdr:rowOff>
    </xdr:from>
    <xdr:to>
      <xdr:col>0</xdr:col>
      <xdr:colOff>914400</xdr:colOff>
      <xdr:row>136</xdr:row>
      <xdr:rowOff>0</xdr:rowOff>
    </xdr:to>
    <xdr:pic>
      <xdr:nvPicPr>
        <xdr:cNvPr id="10" name="Imagem 5" descr="Descrição: LOGO_ASSET_G.jpg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6878300"/>
          <a:ext cx="81534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173489</xdr:colOff>
      <xdr:row>138</xdr:row>
      <xdr:rowOff>6535</xdr:rowOff>
    </xdr:from>
    <xdr:to>
      <xdr:col>0</xdr:col>
      <xdr:colOff>891090</xdr:colOff>
      <xdr:row>139</xdr:row>
      <xdr:rowOff>126275</xdr:rowOff>
    </xdr:to>
    <xdr:pic>
      <xdr:nvPicPr>
        <xdr:cNvPr id="11" name="Picture 1084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489" y="17545598"/>
          <a:ext cx="717601" cy="250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</xdr:colOff>
      <xdr:row>87</xdr:row>
      <xdr:rowOff>7620</xdr:rowOff>
    </xdr:from>
    <xdr:to>
      <xdr:col>0</xdr:col>
      <xdr:colOff>1333500</xdr:colOff>
      <xdr:row>93</xdr:row>
      <xdr:rowOff>0</xdr:rowOff>
    </xdr:to>
    <xdr:pic>
      <xdr:nvPicPr>
        <xdr:cNvPr id="12" name="Picture 457" descr="Assinatura de email_Leme_final_2-08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1308080"/>
          <a:ext cx="1043940" cy="76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58</xdr:row>
      <xdr:rowOff>8708</xdr:rowOff>
    </xdr:from>
    <xdr:to>
      <xdr:col>0</xdr:col>
      <xdr:colOff>1014549</xdr:colOff>
      <xdr:row>60</xdr:row>
      <xdr:rowOff>5521</xdr:rowOff>
    </xdr:to>
    <xdr:pic>
      <xdr:nvPicPr>
        <xdr:cNvPr id="13" name="Picture 983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7552508"/>
          <a:ext cx="1014548" cy="255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105</xdr:row>
      <xdr:rowOff>7620</xdr:rowOff>
    </xdr:from>
    <xdr:to>
      <xdr:col>0</xdr:col>
      <xdr:colOff>982980</xdr:colOff>
      <xdr:row>107</xdr:row>
      <xdr:rowOff>0</xdr:rowOff>
    </xdr:to>
    <xdr:pic>
      <xdr:nvPicPr>
        <xdr:cNvPr id="14" name="Picture 1436" descr="untitled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639800"/>
          <a:ext cx="98298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10510</xdr:colOff>
      <xdr:row>62</xdr:row>
      <xdr:rowOff>7620</xdr:rowOff>
    </xdr:from>
    <xdr:to>
      <xdr:col>0</xdr:col>
      <xdr:colOff>1059180</xdr:colOff>
      <xdr:row>67</xdr:row>
      <xdr:rowOff>1839</xdr:rowOff>
    </xdr:to>
    <xdr:pic>
      <xdr:nvPicPr>
        <xdr:cNvPr id="15" name="rg_hi" descr="http://t3.gstatic.com/images?q=tbn:ANd9GcT28yC-rKR41tY0Ysd8WvK1lV_jnEYBn5vX2R3FK4cgToiEwdWM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0" y="8174158"/>
          <a:ext cx="1048670" cy="649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175260</xdr:colOff>
      <xdr:row>130</xdr:row>
      <xdr:rowOff>15240</xdr:rowOff>
    </xdr:from>
    <xdr:to>
      <xdr:col>0</xdr:col>
      <xdr:colOff>868680</xdr:colOff>
      <xdr:row>132</xdr:row>
      <xdr:rowOff>1673</xdr:rowOff>
    </xdr:to>
    <xdr:pic>
      <xdr:nvPicPr>
        <xdr:cNvPr id="16" name="Picture 272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16367760"/>
          <a:ext cx="693420" cy="245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</xdr:colOff>
      <xdr:row>113</xdr:row>
      <xdr:rowOff>7620</xdr:rowOff>
    </xdr:from>
    <xdr:to>
      <xdr:col>0</xdr:col>
      <xdr:colOff>990600</xdr:colOff>
      <xdr:row>114</xdr:row>
      <xdr:rowOff>121921</xdr:rowOff>
    </xdr:to>
    <xdr:pic>
      <xdr:nvPicPr>
        <xdr:cNvPr id="17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4157960"/>
          <a:ext cx="960120" cy="2438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324859</xdr:colOff>
      <xdr:row>95</xdr:row>
      <xdr:rowOff>6819</xdr:rowOff>
    </xdr:from>
    <xdr:to>
      <xdr:col>0</xdr:col>
      <xdr:colOff>697839</xdr:colOff>
      <xdr:row>96</xdr:row>
      <xdr:rowOff>121512</xdr:rowOff>
    </xdr:to>
    <xdr:pic>
      <xdr:nvPicPr>
        <xdr:cNvPr id="18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59" y="12230903"/>
          <a:ext cx="372980" cy="243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20685</xdr:colOff>
      <xdr:row>35</xdr:row>
      <xdr:rowOff>116478</xdr:rowOff>
    </xdr:from>
    <xdr:to>
      <xdr:col>0</xdr:col>
      <xdr:colOff>1002663</xdr:colOff>
      <xdr:row>40</xdr:row>
      <xdr:rowOff>108857</xdr:rowOff>
    </xdr:to>
    <xdr:pic>
      <xdr:nvPicPr>
        <xdr:cNvPr id="19" name="Imagem 3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85" y="4680858"/>
          <a:ext cx="981978" cy="6400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274319</xdr:colOff>
      <xdr:row>142</xdr:row>
      <xdr:rowOff>22860</xdr:rowOff>
    </xdr:from>
    <xdr:to>
      <xdr:col>0</xdr:col>
      <xdr:colOff>857248</xdr:colOff>
      <xdr:row>144</xdr:row>
      <xdr:rowOff>106680</xdr:rowOff>
    </xdr:to>
    <xdr:pic>
      <xdr:nvPicPr>
        <xdr:cNvPr id="20" name="Imagem 1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19" y="17929860"/>
          <a:ext cx="582929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5443</xdr:colOff>
      <xdr:row>44</xdr:row>
      <xdr:rowOff>4355</xdr:rowOff>
    </xdr:from>
    <xdr:to>
      <xdr:col>0</xdr:col>
      <xdr:colOff>1059180</xdr:colOff>
      <xdr:row>46</xdr:row>
      <xdr:rowOff>463</xdr:rowOff>
    </xdr:to>
    <xdr:pic>
      <xdr:nvPicPr>
        <xdr:cNvPr id="21" name="Imagem 26" descr="fdmasset.bmp"/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3" y="5734595"/>
          <a:ext cx="1053737" cy="255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312116</xdr:colOff>
      <xdr:row>18</xdr:row>
      <xdr:rowOff>7525</xdr:rowOff>
    </xdr:from>
    <xdr:to>
      <xdr:col>0</xdr:col>
      <xdr:colOff>705522</xdr:colOff>
      <xdr:row>29</xdr:row>
      <xdr:rowOff>394</xdr:rowOff>
    </xdr:to>
    <xdr:pic>
      <xdr:nvPicPr>
        <xdr:cNvPr id="22" name="Imagem 21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16200000">
          <a:off x="-200086" y="2881927"/>
          <a:ext cx="1417809" cy="393406"/>
        </a:xfrm>
        <a:prstGeom prst="rect">
          <a:avLst/>
        </a:prstGeom>
      </xdr:spPr>
    </xdr:pic>
    <xdr:clientData/>
  </xdr:twoCellAnchor>
  <xdr:twoCellAnchor editAs="oneCell">
    <xdr:from>
      <xdr:col>0</xdr:col>
      <xdr:colOff>17586</xdr:colOff>
      <xdr:row>6</xdr:row>
      <xdr:rowOff>123093</xdr:rowOff>
    </xdr:from>
    <xdr:to>
      <xdr:col>0</xdr:col>
      <xdr:colOff>1008186</xdr:colOff>
      <xdr:row>12</xdr:row>
      <xdr:rowOff>52755</xdr:rowOff>
    </xdr:to>
    <xdr:pic>
      <xdr:nvPicPr>
        <xdr:cNvPr id="23" name="Imagem 22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7586" y="930813"/>
          <a:ext cx="990600" cy="706902"/>
        </a:xfrm>
        <a:prstGeom prst="rect">
          <a:avLst/>
        </a:prstGeom>
      </xdr:spPr>
    </xdr:pic>
    <xdr:clientData/>
  </xdr:twoCellAnchor>
  <xdr:twoCellAnchor editAs="oneCell">
    <xdr:from>
      <xdr:col>0</xdr:col>
      <xdr:colOff>119195</xdr:colOff>
      <xdr:row>83</xdr:row>
      <xdr:rowOff>9553</xdr:rowOff>
    </xdr:from>
    <xdr:to>
      <xdr:col>0</xdr:col>
      <xdr:colOff>862150</xdr:colOff>
      <xdr:row>84</xdr:row>
      <xdr:rowOff>124211</xdr:rowOff>
    </xdr:to>
    <xdr:pic>
      <xdr:nvPicPr>
        <xdr:cNvPr id="24" name="Imagem 23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19195" y="10791853"/>
          <a:ext cx="742955" cy="2441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</xdr:col>
      <xdr:colOff>0</xdr:colOff>
      <xdr:row>13</xdr:row>
      <xdr:rowOff>167640</xdr:rowOff>
    </xdr:to>
    <xdr:pic>
      <xdr:nvPicPr>
        <xdr:cNvPr id="304593" name="Picture 1" descr="b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"/>
          <a:ext cx="754380" cy="1920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16</xdr:row>
      <xdr:rowOff>7620</xdr:rowOff>
    </xdr:from>
    <xdr:to>
      <xdr:col>1</xdr:col>
      <xdr:colOff>7620</xdr:colOff>
      <xdr:row>26</xdr:row>
      <xdr:rowOff>0</xdr:rowOff>
    </xdr:to>
    <xdr:pic>
      <xdr:nvPicPr>
        <xdr:cNvPr id="304594" name="95x66" descr="LOGO_CAIXA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87980"/>
          <a:ext cx="762000" cy="1744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28</xdr:row>
      <xdr:rowOff>7620</xdr:rowOff>
    </xdr:from>
    <xdr:to>
      <xdr:col>1</xdr:col>
      <xdr:colOff>38100</xdr:colOff>
      <xdr:row>30</xdr:row>
      <xdr:rowOff>152400</xdr:rowOff>
    </xdr:to>
    <xdr:pic>
      <xdr:nvPicPr>
        <xdr:cNvPr id="304595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91100"/>
          <a:ext cx="79248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</xdr:colOff>
      <xdr:row>47</xdr:row>
      <xdr:rowOff>22860</xdr:rowOff>
    </xdr:from>
    <xdr:to>
      <xdr:col>0</xdr:col>
      <xdr:colOff>624840</xdr:colOff>
      <xdr:row>47</xdr:row>
      <xdr:rowOff>68580</xdr:rowOff>
    </xdr:to>
    <xdr:pic>
      <xdr:nvPicPr>
        <xdr:cNvPr id="304596" name="Picture 5" descr="Página Inicial - HSBC Bank Brasil S.A.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8336280"/>
          <a:ext cx="617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88</xdr:row>
      <xdr:rowOff>30480</xdr:rowOff>
    </xdr:from>
    <xdr:to>
      <xdr:col>0</xdr:col>
      <xdr:colOff>2270760</xdr:colOff>
      <xdr:row>93</xdr:row>
      <xdr:rowOff>0</xdr:rowOff>
    </xdr:to>
    <xdr:pic>
      <xdr:nvPicPr>
        <xdr:cNvPr id="304597" name="Picture 9" descr="logo LMX_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598140"/>
          <a:ext cx="75438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78</xdr:row>
      <xdr:rowOff>7620</xdr:rowOff>
    </xdr:from>
    <xdr:to>
      <xdr:col>0</xdr:col>
      <xdr:colOff>2362200</xdr:colOff>
      <xdr:row>81</xdr:row>
      <xdr:rowOff>0</xdr:rowOff>
    </xdr:to>
    <xdr:pic>
      <xdr:nvPicPr>
        <xdr:cNvPr id="304598" name="Picture 11" descr="Logo Grau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22680"/>
          <a:ext cx="75438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</xdr:colOff>
      <xdr:row>89</xdr:row>
      <xdr:rowOff>7620</xdr:rowOff>
    </xdr:from>
    <xdr:to>
      <xdr:col>0</xdr:col>
      <xdr:colOff>754380</xdr:colOff>
      <xdr:row>89</xdr:row>
      <xdr:rowOff>15240</xdr:rowOff>
    </xdr:to>
    <xdr:pic>
      <xdr:nvPicPr>
        <xdr:cNvPr id="304599" name="Picture 15" descr="logo_só oi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15750540"/>
          <a:ext cx="7467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30480</xdr:colOff>
      <xdr:row>71</xdr:row>
      <xdr:rowOff>68580</xdr:rowOff>
    </xdr:from>
    <xdr:to>
      <xdr:col>0</xdr:col>
      <xdr:colOff>2339340</xdr:colOff>
      <xdr:row>75</xdr:row>
      <xdr:rowOff>152400</xdr:rowOff>
    </xdr:to>
    <xdr:pic>
      <xdr:nvPicPr>
        <xdr:cNvPr id="304600" name="Picture 16" descr="logo_só oi.jpg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2588240"/>
          <a:ext cx="72390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54</xdr:row>
      <xdr:rowOff>7620</xdr:rowOff>
    </xdr:from>
    <xdr:to>
      <xdr:col>0</xdr:col>
      <xdr:colOff>624840</xdr:colOff>
      <xdr:row>56</xdr:row>
      <xdr:rowOff>106680</xdr:rowOff>
    </xdr:to>
    <xdr:pic>
      <xdr:nvPicPr>
        <xdr:cNvPr id="304601" name="Picture 17" descr="Cópia de itau_master_brand.jp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47860"/>
          <a:ext cx="62484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30480</xdr:colOff>
      <xdr:row>83</xdr:row>
      <xdr:rowOff>7620</xdr:rowOff>
    </xdr:from>
    <xdr:to>
      <xdr:col>0</xdr:col>
      <xdr:colOff>2446020</xdr:colOff>
      <xdr:row>85</xdr:row>
      <xdr:rowOff>167640</xdr:rowOff>
    </xdr:to>
    <xdr:pic>
      <xdr:nvPicPr>
        <xdr:cNvPr id="304602" name="Picture 18" descr="parana banco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4698980"/>
          <a:ext cx="7239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183</xdr:row>
      <xdr:rowOff>30480</xdr:rowOff>
    </xdr:from>
    <xdr:to>
      <xdr:col>0</xdr:col>
      <xdr:colOff>2362200</xdr:colOff>
      <xdr:row>185</xdr:row>
      <xdr:rowOff>152400</xdr:rowOff>
    </xdr:to>
    <xdr:pic>
      <xdr:nvPicPr>
        <xdr:cNvPr id="304603" name="Picture 21" descr="http://portal.xpi.com.br/email/assinatura.gif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240220"/>
          <a:ext cx="75438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</xdr:colOff>
      <xdr:row>47</xdr:row>
      <xdr:rowOff>22860</xdr:rowOff>
    </xdr:from>
    <xdr:to>
      <xdr:col>0</xdr:col>
      <xdr:colOff>624840</xdr:colOff>
      <xdr:row>50</xdr:row>
      <xdr:rowOff>137160</xdr:rowOff>
    </xdr:to>
    <xdr:pic>
      <xdr:nvPicPr>
        <xdr:cNvPr id="304604" name="Picture 21" descr="Cópia de itau_master_brand.jp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8336280"/>
          <a:ext cx="61722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107</xdr:row>
      <xdr:rowOff>22860</xdr:rowOff>
    </xdr:from>
    <xdr:to>
      <xdr:col>0</xdr:col>
      <xdr:colOff>2354580</xdr:colOff>
      <xdr:row>111</xdr:row>
      <xdr:rowOff>144780</xdr:rowOff>
    </xdr:to>
    <xdr:pic>
      <xdr:nvPicPr>
        <xdr:cNvPr id="304605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920460"/>
          <a:ext cx="75438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</xdr:colOff>
      <xdr:row>114</xdr:row>
      <xdr:rowOff>22860</xdr:rowOff>
    </xdr:from>
    <xdr:to>
      <xdr:col>0</xdr:col>
      <xdr:colOff>723900</xdr:colOff>
      <xdr:row>117</xdr:row>
      <xdr:rowOff>144780</xdr:rowOff>
    </xdr:to>
    <xdr:pic>
      <xdr:nvPicPr>
        <xdr:cNvPr id="304606" name="Picture 23" descr="Página Inicial - HSBC Bank Brasil S.A.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20147280"/>
          <a:ext cx="71628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</xdr:colOff>
      <xdr:row>125</xdr:row>
      <xdr:rowOff>22860</xdr:rowOff>
    </xdr:from>
    <xdr:to>
      <xdr:col>1</xdr:col>
      <xdr:colOff>0</xdr:colOff>
      <xdr:row>128</xdr:row>
      <xdr:rowOff>7620</xdr:rowOff>
    </xdr:to>
    <xdr:pic>
      <xdr:nvPicPr>
        <xdr:cNvPr id="304607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22075140"/>
          <a:ext cx="7315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</xdr:colOff>
      <xdr:row>145</xdr:row>
      <xdr:rowOff>22860</xdr:rowOff>
    </xdr:from>
    <xdr:to>
      <xdr:col>0</xdr:col>
      <xdr:colOff>2369820</xdr:colOff>
      <xdr:row>149</xdr:row>
      <xdr:rowOff>144780</xdr:rowOff>
    </xdr:to>
    <xdr:pic>
      <xdr:nvPicPr>
        <xdr:cNvPr id="304608" name="Picture 1" descr="logo_atico_mail2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25572720"/>
          <a:ext cx="73152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</xdr:colOff>
      <xdr:row>136</xdr:row>
      <xdr:rowOff>0</xdr:rowOff>
    </xdr:from>
    <xdr:to>
      <xdr:col>0</xdr:col>
      <xdr:colOff>746760</xdr:colOff>
      <xdr:row>141</xdr:row>
      <xdr:rowOff>99060</xdr:rowOff>
    </xdr:to>
    <xdr:pic>
      <xdr:nvPicPr>
        <xdr:cNvPr id="304609" name="Picture 673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23972520"/>
          <a:ext cx="739140" cy="975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162</xdr:row>
      <xdr:rowOff>22860</xdr:rowOff>
    </xdr:from>
    <xdr:to>
      <xdr:col>0</xdr:col>
      <xdr:colOff>624840</xdr:colOff>
      <xdr:row>164</xdr:row>
      <xdr:rowOff>114300</xdr:rowOff>
    </xdr:to>
    <xdr:pic>
      <xdr:nvPicPr>
        <xdr:cNvPr id="304610" name="rg_hi" descr="http://t3.gstatic.com/images?q=tbn:ANd9GcS7qR605M3bwIg0zghfIYvYq9RTObXhNXpQnvyS_0dUFwmX-j6X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52140"/>
          <a:ext cx="58674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167</xdr:row>
      <xdr:rowOff>0</xdr:rowOff>
    </xdr:from>
    <xdr:to>
      <xdr:col>0</xdr:col>
      <xdr:colOff>2362200</xdr:colOff>
      <xdr:row>169</xdr:row>
      <xdr:rowOff>167640</xdr:rowOff>
    </xdr:to>
    <xdr:pic>
      <xdr:nvPicPr>
        <xdr:cNvPr id="304611" name="Imagem 5" descr="Descrição: LOGO_ASSET_G.jpg"/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405580"/>
          <a:ext cx="75438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172</xdr:row>
      <xdr:rowOff>22860</xdr:rowOff>
    </xdr:from>
    <xdr:to>
      <xdr:col>0</xdr:col>
      <xdr:colOff>2369820</xdr:colOff>
      <xdr:row>176</xdr:row>
      <xdr:rowOff>0</xdr:rowOff>
    </xdr:to>
    <xdr:pic>
      <xdr:nvPicPr>
        <xdr:cNvPr id="304612" name="Picture 1084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304740"/>
          <a:ext cx="7543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30480</xdr:colOff>
      <xdr:row>95</xdr:row>
      <xdr:rowOff>30480</xdr:rowOff>
    </xdr:from>
    <xdr:to>
      <xdr:col>1</xdr:col>
      <xdr:colOff>0</xdr:colOff>
      <xdr:row>100</xdr:row>
      <xdr:rowOff>7620</xdr:rowOff>
    </xdr:to>
    <xdr:pic>
      <xdr:nvPicPr>
        <xdr:cNvPr id="304613" name="Picture 457" descr="Assinatura de email_Leme_final_2-08"/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6824960"/>
          <a:ext cx="72390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59</xdr:row>
      <xdr:rowOff>7620</xdr:rowOff>
    </xdr:from>
    <xdr:to>
      <xdr:col>0</xdr:col>
      <xdr:colOff>624840</xdr:colOff>
      <xdr:row>62</xdr:row>
      <xdr:rowOff>106680</xdr:rowOff>
    </xdr:to>
    <xdr:pic>
      <xdr:nvPicPr>
        <xdr:cNvPr id="304614" name="Picture 983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24160"/>
          <a:ext cx="6248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120</xdr:row>
      <xdr:rowOff>38100</xdr:rowOff>
    </xdr:from>
    <xdr:to>
      <xdr:col>0</xdr:col>
      <xdr:colOff>2369820</xdr:colOff>
      <xdr:row>122</xdr:row>
      <xdr:rowOff>167640</xdr:rowOff>
    </xdr:to>
    <xdr:pic>
      <xdr:nvPicPr>
        <xdr:cNvPr id="304615" name="Picture 1436" descr="untitled"/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214080"/>
          <a:ext cx="754380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</xdr:colOff>
      <xdr:row>65</xdr:row>
      <xdr:rowOff>22860</xdr:rowOff>
    </xdr:from>
    <xdr:to>
      <xdr:col>0</xdr:col>
      <xdr:colOff>624840</xdr:colOff>
      <xdr:row>68</xdr:row>
      <xdr:rowOff>129540</xdr:rowOff>
    </xdr:to>
    <xdr:pic>
      <xdr:nvPicPr>
        <xdr:cNvPr id="304616" name="rg_hi" descr="http://t3.gstatic.com/images?q=tbn:ANd9GcT28yC-rKR41tY0Ysd8WvK1lV_jnEYBn5vX2R3FK4cgToiEwdWM">
          <a:hlinkClick xmlns:r="http://schemas.openxmlformats.org/officeDocument/2006/relationships" r:id="rId2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11490960"/>
          <a:ext cx="61722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</xdr:colOff>
      <xdr:row>152</xdr:row>
      <xdr:rowOff>22860</xdr:rowOff>
    </xdr:from>
    <xdr:to>
      <xdr:col>0</xdr:col>
      <xdr:colOff>2369820</xdr:colOff>
      <xdr:row>154</xdr:row>
      <xdr:rowOff>152400</xdr:rowOff>
    </xdr:to>
    <xdr:pic>
      <xdr:nvPicPr>
        <xdr:cNvPr id="304617" name="Picture 115" descr="cid:image004.png@01CDB130.54988280"/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26799540"/>
          <a:ext cx="746760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157</xdr:row>
      <xdr:rowOff>0</xdr:rowOff>
    </xdr:from>
    <xdr:to>
      <xdr:col>0</xdr:col>
      <xdr:colOff>746760</xdr:colOff>
      <xdr:row>159</xdr:row>
      <xdr:rowOff>144780</xdr:rowOff>
    </xdr:to>
    <xdr:pic>
      <xdr:nvPicPr>
        <xdr:cNvPr id="304618" name="Picture 272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652980"/>
          <a:ext cx="74676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167640</xdr:rowOff>
    </xdr:from>
    <xdr:to>
      <xdr:col>0</xdr:col>
      <xdr:colOff>624840</xdr:colOff>
      <xdr:row>44</xdr:row>
      <xdr:rowOff>144780</xdr:rowOff>
    </xdr:to>
    <xdr:pic>
      <xdr:nvPicPr>
        <xdr:cNvPr id="304619" name="Imagem 35" descr="Vetorial Asset Management"/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29500"/>
          <a:ext cx="62484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178</xdr:row>
      <xdr:rowOff>0</xdr:rowOff>
    </xdr:from>
    <xdr:to>
      <xdr:col>1</xdr:col>
      <xdr:colOff>0</xdr:colOff>
      <xdr:row>180</xdr:row>
      <xdr:rowOff>144780</xdr:rowOff>
    </xdr:to>
    <xdr:pic>
      <xdr:nvPicPr>
        <xdr:cNvPr id="304620" name="Imagem 36" descr="http://brsasset.com.br/images/stories/logo.png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333440"/>
          <a:ext cx="75438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</xdr:colOff>
      <xdr:row>32</xdr:row>
      <xdr:rowOff>137160</xdr:rowOff>
    </xdr:from>
    <xdr:to>
      <xdr:col>1</xdr:col>
      <xdr:colOff>0</xdr:colOff>
      <xdr:row>39</xdr:row>
      <xdr:rowOff>152400</xdr:rowOff>
    </xdr:to>
    <xdr:pic>
      <xdr:nvPicPr>
        <xdr:cNvPr id="304621" name="Imagem 1" descr="Descrição: http://www.personaltrader.com.br/imagens/LogoPETRA.jpg"/>
        <xdr:cNvPicPr>
          <a:picLocks noChangeAspect="1" noChangeArrowheads="1"/>
        </xdr:cNvPicPr>
      </xdr:nvPicPr>
      <xdr:blipFill>
        <a:blip xmlns:r="http://schemas.openxmlformats.org/officeDocument/2006/relationships" r:embed="rId30" r:link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5821680"/>
          <a:ext cx="746760" cy="1242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131</xdr:row>
      <xdr:rowOff>0</xdr:rowOff>
    </xdr:from>
    <xdr:to>
      <xdr:col>0</xdr:col>
      <xdr:colOff>746760</xdr:colOff>
      <xdr:row>134</xdr:row>
      <xdr:rowOff>0</xdr:rowOff>
    </xdr:to>
    <xdr:pic>
      <xdr:nvPicPr>
        <xdr:cNvPr id="304622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96220"/>
          <a:ext cx="74676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101</xdr:row>
      <xdr:rowOff>144780</xdr:rowOff>
    </xdr:from>
    <xdr:to>
      <xdr:col>0</xdr:col>
      <xdr:colOff>731520</xdr:colOff>
      <xdr:row>105</xdr:row>
      <xdr:rowOff>7620</xdr:rowOff>
    </xdr:to>
    <xdr:pic>
      <xdr:nvPicPr>
        <xdr:cNvPr id="304623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990820"/>
          <a:ext cx="73152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</xdr:col>
      <xdr:colOff>0</xdr:colOff>
      <xdr:row>13</xdr:row>
      <xdr:rowOff>167640</xdr:rowOff>
    </xdr:to>
    <xdr:pic>
      <xdr:nvPicPr>
        <xdr:cNvPr id="305617" name="Picture 1" descr="b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"/>
          <a:ext cx="754380" cy="1920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16</xdr:row>
      <xdr:rowOff>7620</xdr:rowOff>
    </xdr:from>
    <xdr:to>
      <xdr:col>1</xdr:col>
      <xdr:colOff>7620</xdr:colOff>
      <xdr:row>26</xdr:row>
      <xdr:rowOff>0</xdr:rowOff>
    </xdr:to>
    <xdr:pic>
      <xdr:nvPicPr>
        <xdr:cNvPr id="305618" name="95x66" descr="LOGO_CAIXA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87980"/>
          <a:ext cx="762000" cy="1744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28</xdr:row>
      <xdr:rowOff>7620</xdr:rowOff>
    </xdr:from>
    <xdr:to>
      <xdr:col>1</xdr:col>
      <xdr:colOff>38100</xdr:colOff>
      <xdr:row>30</xdr:row>
      <xdr:rowOff>152400</xdr:rowOff>
    </xdr:to>
    <xdr:pic>
      <xdr:nvPicPr>
        <xdr:cNvPr id="305619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91100"/>
          <a:ext cx="79248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</xdr:colOff>
      <xdr:row>47</xdr:row>
      <xdr:rowOff>22860</xdr:rowOff>
    </xdr:from>
    <xdr:to>
      <xdr:col>0</xdr:col>
      <xdr:colOff>624840</xdr:colOff>
      <xdr:row>47</xdr:row>
      <xdr:rowOff>68580</xdr:rowOff>
    </xdr:to>
    <xdr:pic>
      <xdr:nvPicPr>
        <xdr:cNvPr id="305620" name="Picture 5" descr="Página Inicial - HSBC Bank Brasil S.A.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8336280"/>
          <a:ext cx="617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88</xdr:row>
      <xdr:rowOff>30480</xdr:rowOff>
    </xdr:from>
    <xdr:to>
      <xdr:col>0</xdr:col>
      <xdr:colOff>2270760</xdr:colOff>
      <xdr:row>93</xdr:row>
      <xdr:rowOff>0</xdr:rowOff>
    </xdr:to>
    <xdr:pic>
      <xdr:nvPicPr>
        <xdr:cNvPr id="305621" name="Picture 9" descr="logo LMX_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598140"/>
          <a:ext cx="75438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78</xdr:row>
      <xdr:rowOff>7620</xdr:rowOff>
    </xdr:from>
    <xdr:to>
      <xdr:col>0</xdr:col>
      <xdr:colOff>2362200</xdr:colOff>
      <xdr:row>81</xdr:row>
      <xdr:rowOff>0</xdr:rowOff>
    </xdr:to>
    <xdr:pic>
      <xdr:nvPicPr>
        <xdr:cNvPr id="305622" name="Picture 11" descr="Logo Grau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22680"/>
          <a:ext cx="75438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</xdr:colOff>
      <xdr:row>89</xdr:row>
      <xdr:rowOff>7620</xdr:rowOff>
    </xdr:from>
    <xdr:to>
      <xdr:col>0</xdr:col>
      <xdr:colOff>754380</xdr:colOff>
      <xdr:row>89</xdr:row>
      <xdr:rowOff>15240</xdr:rowOff>
    </xdr:to>
    <xdr:pic>
      <xdr:nvPicPr>
        <xdr:cNvPr id="305623" name="Picture 15" descr="logo_só oi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15750540"/>
          <a:ext cx="7467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30480</xdr:colOff>
      <xdr:row>71</xdr:row>
      <xdr:rowOff>68580</xdr:rowOff>
    </xdr:from>
    <xdr:to>
      <xdr:col>0</xdr:col>
      <xdr:colOff>2339340</xdr:colOff>
      <xdr:row>75</xdr:row>
      <xdr:rowOff>152400</xdr:rowOff>
    </xdr:to>
    <xdr:pic>
      <xdr:nvPicPr>
        <xdr:cNvPr id="305624" name="Picture 16" descr="logo_só oi.jpg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2588240"/>
          <a:ext cx="72390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54</xdr:row>
      <xdr:rowOff>7620</xdr:rowOff>
    </xdr:from>
    <xdr:to>
      <xdr:col>0</xdr:col>
      <xdr:colOff>624840</xdr:colOff>
      <xdr:row>56</xdr:row>
      <xdr:rowOff>106680</xdr:rowOff>
    </xdr:to>
    <xdr:pic>
      <xdr:nvPicPr>
        <xdr:cNvPr id="305625" name="Picture 17" descr="Cópia de itau_master_brand.jp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47860"/>
          <a:ext cx="62484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30480</xdr:colOff>
      <xdr:row>83</xdr:row>
      <xdr:rowOff>7620</xdr:rowOff>
    </xdr:from>
    <xdr:to>
      <xdr:col>0</xdr:col>
      <xdr:colOff>2446020</xdr:colOff>
      <xdr:row>85</xdr:row>
      <xdr:rowOff>167640</xdr:rowOff>
    </xdr:to>
    <xdr:pic>
      <xdr:nvPicPr>
        <xdr:cNvPr id="305626" name="Picture 18" descr="parana banco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4698980"/>
          <a:ext cx="7239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183</xdr:row>
      <xdr:rowOff>30480</xdr:rowOff>
    </xdr:from>
    <xdr:to>
      <xdr:col>0</xdr:col>
      <xdr:colOff>2362200</xdr:colOff>
      <xdr:row>185</xdr:row>
      <xdr:rowOff>152400</xdr:rowOff>
    </xdr:to>
    <xdr:pic>
      <xdr:nvPicPr>
        <xdr:cNvPr id="305627" name="Picture 21" descr="http://portal.xpi.com.br/email/assinatura.gif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240220"/>
          <a:ext cx="75438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</xdr:colOff>
      <xdr:row>47</xdr:row>
      <xdr:rowOff>22860</xdr:rowOff>
    </xdr:from>
    <xdr:to>
      <xdr:col>0</xdr:col>
      <xdr:colOff>624840</xdr:colOff>
      <xdr:row>50</xdr:row>
      <xdr:rowOff>137160</xdr:rowOff>
    </xdr:to>
    <xdr:pic>
      <xdr:nvPicPr>
        <xdr:cNvPr id="305628" name="Picture 21" descr="Cópia de itau_master_brand.jp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8336280"/>
          <a:ext cx="61722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107</xdr:row>
      <xdr:rowOff>22860</xdr:rowOff>
    </xdr:from>
    <xdr:to>
      <xdr:col>0</xdr:col>
      <xdr:colOff>2354580</xdr:colOff>
      <xdr:row>111</xdr:row>
      <xdr:rowOff>144780</xdr:rowOff>
    </xdr:to>
    <xdr:pic>
      <xdr:nvPicPr>
        <xdr:cNvPr id="305629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920460"/>
          <a:ext cx="75438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</xdr:colOff>
      <xdr:row>114</xdr:row>
      <xdr:rowOff>22860</xdr:rowOff>
    </xdr:from>
    <xdr:to>
      <xdr:col>0</xdr:col>
      <xdr:colOff>723900</xdr:colOff>
      <xdr:row>117</xdr:row>
      <xdr:rowOff>144780</xdr:rowOff>
    </xdr:to>
    <xdr:pic>
      <xdr:nvPicPr>
        <xdr:cNvPr id="305630" name="Picture 23" descr="Página Inicial - HSBC Bank Brasil S.A.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20147280"/>
          <a:ext cx="71628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</xdr:colOff>
      <xdr:row>125</xdr:row>
      <xdr:rowOff>22860</xdr:rowOff>
    </xdr:from>
    <xdr:to>
      <xdr:col>1</xdr:col>
      <xdr:colOff>0</xdr:colOff>
      <xdr:row>128</xdr:row>
      <xdr:rowOff>7620</xdr:rowOff>
    </xdr:to>
    <xdr:pic>
      <xdr:nvPicPr>
        <xdr:cNvPr id="305631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22075140"/>
          <a:ext cx="7315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</xdr:colOff>
      <xdr:row>145</xdr:row>
      <xdr:rowOff>22860</xdr:rowOff>
    </xdr:from>
    <xdr:to>
      <xdr:col>0</xdr:col>
      <xdr:colOff>2369820</xdr:colOff>
      <xdr:row>149</xdr:row>
      <xdr:rowOff>144780</xdr:rowOff>
    </xdr:to>
    <xdr:pic>
      <xdr:nvPicPr>
        <xdr:cNvPr id="305632" name="Picture 1" descr="logo_atico_mail2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25572720"/>
          <a:ext cx="73152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</xdr:colOff>
      <xdr:row>136</xdr:row>
      <xdr:rowOff>0</xdr:rowOff>
    </xdr:from>
    <xdr:to>
      <xdr:col>0</xdr:col>
      <xdr:colOff>746760</xdr:colOff>
      <xdr:row>141</xdr:row>
      <xdr:rowOff>99060</xdr:rowOff>
    </xdr:to>
    <xdr:pic>
      <xdr:nvPicPr>
        <xdr:cNvPr id="305633" name="Picture 673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23972520"/>
          <a:ext cx="739140" cy="975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162</xdr:row>
      <xdr:rowOff>22860</xdr:rowOff>
    </xdr:from>
    <xdr:to>
      <xdr:col>0</xdr:col>
      <xdr:colOff>624840</xdr:colOff>
      <xdr:row>164</xdr:row>
      <xdr:rowOff>114300</xdr:rowOff>
    </xdr:to>
    <xdr:pic>
      <xdr:nvPicPr>
        <xdr:cNvPr id="305634" name="rg_hi" descr="http://t3.gstatic.com/images?q=tbn:ANd9GcS7qR605M3bwIg0zghfIYvYq9RTObXhNXpQnvyS_0dUFwmX-j6X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52140"/>
          <a:ext cx="58674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167</xdr:row>
      <xdr:rowOff>0</xdr:rowOff>
    </xdr:from>
    <xdr:to>
      <xdr:col>0</xdr:col>
      <xdr:colOff>2362200</xdr:colOff>
      <xdr:row>169</xdr:row>
      <xdr:rowOff>167640</xdr:rowOff>
    </xdr:to>
    <xdr:pic>
      <xdr:nvPicPr>
        <xdr:cNvPr id="305635" name="Imagem 5" descr="Descrição: LOGO_ASSET_G.jpg"/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405580"/>
          <a:ext cx="75438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172</xdr:row>
      <xdr:rowOff>22860</xdr:rowOff>
    </xdr:from>
    <xdr:to>
      <xdr:col>0</xdr:col>
      <xdr:colOff>2369820</xdr:colOff>
      <xdr:row>176</xdr:row>
      <xdr:rowOff>0</xdr:rowOff>
    </xdr:to>
    <xdr:pic>
      <xdr:nvPicPr>
        <xdr:cNvPr id="305636" name="Picture 1084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304740"/>
          <a:ext cx="7543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30480</xdr:colOff>
      <xdr:row>95</xdr:row>
      <xdr:rowOff>30480</xdr:rowOff>
    </xdr:from>
    <xdr:to>
      <xdr:col>1</xdr:col>
      <xdr:colOff>0</xdr:colOff>
      <xdr:row>100</xdr:row>
      <xdr:rowOff>7620</xdr:rowOff>
    </xdr:to>
    <xdr:pic>
      <xdr:nvPicPr>
        <xdr:cNvPr id="305637" name="Picture 457" descr="Assinatura de email_Leme_final_2-08"/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6824960"/>
          <a:ext cx="72390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59</xdr:row>
      <xdr:rowOff>7620</xdr:rowOff>
    </xdr:from>
    <xdr:to>
      <xdr:col>0</xdr:col>
      <xdr:colOff>624840</xdr:colOff>
      <xdr:row>62</xdr:row>
      <xdr:rowOff>106680</xdr:rowOff>
    </xdr:to>
    <xdr:pic>
      <xdr:nvPicPr>
        <xdr:cNvPr id="305638" name="Picture 983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24160"/>
          <a:ext cx="6248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120</xdr:row>
      <xdr:rowOff>38100</xdr:rowOff>
    </xdr:from>
    <xdr:to>
      <xdr:col>0</xdr:col>
      <xdr:colOff>2369820</xdr:colOff>
      <xdr:row>122</xdr:row>
      <xdr:rowOff>167640</xdr:rowOff>
    </xdr:to>
    <xdr:pic>
      <xdr:nvPicPr>
        <xdr:cNvPr id="305639" name="Picture 1436" descr="untitled"/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214080"/>
          <a:ext cx="754380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</xdr:colOff>
      <xdr:row>65</xdr:row>
      <xdr:rowOff>22860</xdr:rowOff>
    </xdr:from>
    <xdr:to>
      <xdr:col>0</xdr:col>
      <xdr:colOff>624840</xdr:colOff>
      <xdr:row>68</xdr:row>
      <xdr:rowOff>129540</xdr:rowOff>
    </xdr:to>
    <xdr:pic>
      <xdr:nvPicPr>
        <xdr:cNvPr id="305640" name="rg_hi" descr="http://t3.gstatic.com/images?q=tbn:ANd9GcT28yC-rKR41tY0Ysd8WvK1lV_jnEYBn5vX2R3FK4cgToiEwdWM">
          <a:hlinkClick xmlns:r="http://schemas.openxmlformats.org/officeDocument/2006/relationships" r:id="rId2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11490960"/>
          <a:ext cx="61722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</xdr:colOff>
      <xdr:row>152</xdr:row>
      <xdr:rowOff>22860</xdr:rowOff>
    </xdr:from>
    <xdr:to>
      <xdr:col>0</xdr:col>
      <xdr:colOff>2369820</xdr:colOff>
      <xdr:row>154</xdr:row>
      <xdr:rowOff>152400</xdr:rowOff>
    </xdr:to>
    <xdr:pic>
      <xdr:nvPicPr>
        <xdr:cNvPr id="305641" name="Picture 115" descr="cid:image004.png@01CDB130.54988280"/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26799540"/>
          <a:ext cx="746760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157</xdr:row>
      <xdr:rowOff>0</xdr:rowOff>
    </xdr:from>
    <xdr:to>
      <xdr:col>0</xdr:col>
      <xdr:colOff>746760</xdr:colOff>
      <xdr:row>159</xdr:row>
      <xdr:rowOff>144780</xdr:rowOff>
    </xdr:to>
    <xdr:pic>
      <xdr:nvPicPr>
        <xdr:cNvPr id="305642" name="Picture 272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652980"/>
          <a:ext cx="74676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167640</xdr:rowOff>
    </xdr:from>
    <xdr:to>
      <xdr:col>0</xdr:col>
      <xdr:colOff>624840</xdr:colOff>
      <xdr:row>44</xdr:row>
      <xdr:rowOff>144780</xdr:rowOff>
    </xdr:to>
    <xdr:pic>
      <xdr:nvPicPr>
        <xdr:cNvPr id="305643" name="Imagem 35" descr="Vetorial Asset Management"/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29500"/>
          <a:ext cx="62484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178</xdr:row>
      <xdr:rowOff>0</xdr:rowOff>
    </xdr:from>
    <xdr:to>
      <xdr:col>1</xdr:col>
      <xdr:colOff>0</xdr:colOff>
      <xdr:row>180</xdr:row>
      <xdr:rowOff>144780</xdr:rowOff>
    </xdr:to>
    <xdr:pic>
      <xdr:nvPicPr>
        <xdr:cNvPr id="305644" name="Imagem 36" descr="http://brsasset.com.br/images/stories/logo.png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333440"/>
          <a:ext cx="75438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</xdr:colOff>
      <xdr:row>32</xdr:row>
      <xdr:rowOff>137160</xdr:rowOff>
    </xdr:from>
    <xdr:to>
      <xdr:col>1</xdr:col>
      <xdr:colOff>0</xdr:colOff>
      <xdr:row>39</xdr:row>
      <xdr:rowOff>152400</xdr:rowOff>
    </xdr:to>
    <xdr:pic>
      <xdr:nvPicPr>
        <xdr:cNvPr id="305645" name="Imagem 1" descr="Descrição: http://www.personaltrader.com.br/imagens/LogoPETRA.jpg"/>
        <xdr:cNvPicPr>
          <a:picLocks noChangeAspect="1" noChangeArrowheads="1"/>
        </xdr:cNvPicPr>
      </xdr:nvPicPr>
      <xdr:blipFill>
        <a:blip xmlns:r="http://schemas.openxmlformats.org/officeDocument/2006/relationships" r:embed="rId30" r:link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5821680"/>
          <a:ext cx="746760" cy="1242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131</xdr:row>
      <xdr:rowOff>0</xdr:rowOff>
    </xdr:from>
    <xdr:to>
      <xdr:col>0</xdr:col>
      <xdr:colOff>746760</xdr:colOff>
      <xdr:row>134</xdr:row>
      <xdr:rowOff>0</xdr:rowOff>
    </xdr:to>
    <xdr:pic>
      <xdr:nvPicPr>
        <xdr:cNvPr id="305646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96220"/>
          <a:ext cx="74676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101</xdr:row>
      <xdr:rowOff>144780</xdr:rowOff>
    </xdr:from>
    <xdr:to>
      <xdr:col>0</xdr:col>
      <xdr:colOff>731520</xdr:colOff>
      <xdr:row>105</xdr:row>
      <xdr:rowOff>7620</xdr:rowOff>
    </xdr:to>
    <xdr:pic>
      <xdr:nvPicPr>
        <xdr:cNvPr id="305647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990820"/>
          <a:ext cx="73152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</xdr:col>
      <xdr:colOff>0</xdr:colOff>
      <xdr:row>13</xdr:row>
      <xdr:rowOff>167640</xdr:rowOff>
    </xdr:to>
    <xdr:pic>
      <xdr:nvPicPr>
        <xdr:cNvPr id="306581" name="Picture 1" descr="b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"/>
          <a:ext cx="754380" cy="1920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16</xdr:row>
      <xdr:rowOff>7620</xdr:rowOff>
    </xdr:from>
    <xdr:to>
      <xdr:col>1</xdr:col>
      <xdr:colOff>7620</xdr:colOff>
      <xdr:row>26</xdr:row>
      <xdr:rowOff>0</xdr:rowOff>
    </xdr:to>
    <xdr:pic>
      <xdr:nvPicPr>
        <xdr:cNvPr id="306582" name="95x66" descr="LOGO_CAIXA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87980"/>
          <a:ext cx="762000" cy="1744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28</xdr:row>
      <xdr:rowOff>7620</xdr:rowOff>
    </xdr:from>
    <xdr:to>
      <xdr:col>1</xdr:col>
      <xdr:colOff>38100</xdr:colOff>
      <xdr:row>30</xdr:row>
      <xdr:rowOff>152400</xdr:rowOff>
    </xdr:to>
    <xdr:pic>
      <xdr:nvPicPr>
        <xdr:cNvPr id="306583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91100"/>
          <a:ext cx="79248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</xdr:colOff>
      <xdr:row>47</xdr:row>
      <xdr:rowOff>22860</xdr:rowOff>
    </xdr:from>
    <xdr:to>
      <xdr:col>0</xdr:col>
      <xdr:colOff>624840</xdr:colOff>
      <xdr:row>47</xdr:row>
      <xdr:rowOff>68580</xdr:rowOff>
    </xdr:to>
    <xdr:pic>
      <xdr:nvPicPr>
        <xdr:cNvPr id="306584" name="Picture 5" descr="Página Inicial - HSBC Bank Brasil S.A.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8336280"/>
          <a:ext cx="617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84</xdr:row>
      <xdr:rowOff>30480</xdr:rowOff>
    </xdr:from>
    <xdr:to>
      <xdr:col>0</xdr:col>
      <xdr:colOff>2270760</xdr:colOff>
      <xdr:row>89</xdr:row>
      <xdr:rowOff>0</xdr:rowOff>
    </xdr:to>
    <xdr:pic>
      <xdr:nvPicPr>
        <xdr:cNvPr id="306585" name="Picture 9" descr="logo LMX_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897100"/>
          <a:ext cx="75438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</xdr:colOff>
      <xdr:row>85</xdr:row>
      <xdr:rowOff>7620</xdr:rowOff>
    </xdr:from>
    <xdr:to>
      <xdr:col>0</xdr:col>
      <xdr:colOff>754380</xdr:colOff>
      <xdr:row>85</xdr:row>
      <xdr:rowOff>15240</xdr:rowOff>
    </xdr:to>
    <xdr:pic>
      <xdr:nvPicPr>
        <xdr:cNvPr id="306586" name="Picture 15" descr="logo_só oi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15049500"/>
          <a:ext cx="7467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30480</xdr:colOff>
      <xdr:row>71</xdr:row>
      <xdr:rowOff>68580</xdr:rowOff>
    </xdr:from>
    <xdr:to>
      <xdr:col>0</xdr:col>
      <xdr:colOff>2339340</xdr:colOff>
      <xdr:row>75</xdr:row>
      <xdr:rowOff>152400</xdr:rowOff>
    </xdr:to>
    <xdr:pic>
      <xdr:nvPicPr>
        <xdr:cNvPr id="306587" name="Picture 16" descr="logo_só oi.jpg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2588240"/>
          <a:ext cx="72390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54</xdr:row>
      <xdr:rowOff>7620</xdr:rowOff>
    </xdr:from>
    <xdr:to>
      <xdr:col>0</xdr:col>
      <xdr:colOff>624840</xdr:colOff>
      <xdr:row>56</xdr:row>
      <xdr:rowOff>106680</xdr:rowOff>
    </xdr:to>
    <xdr:pic>
      <xdr:nvPicPr>
        <xdr:cNvPr id="306588" name="Picture 17" descr="Cópia de itau_master_brand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47860"/>
          <a:ext cx="62484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30480</xdr:colOff>
      <xdr:row>79</xdr:row>
      <xdr:rowOff>7620</xdr:rowOff>
    </xdr:from>
    <xdr:to>
      <xdr:col>0</xdr:col>
      <xdr:colOff>2446020</xdr:colOff>
      <xdr:row>81</xdr:row>
      <xdr:rowOff>167640</xdr:rowOff>
    </xdr:to>
    <xdr:pic>
      <xdr:nvPicPr>
        <xdr:cNvPr id="306589" name="Picture 18" descr="parana banco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3997940"/>
          <a:ext cx="7239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</xdr:colOff>
      <xdr:row>47</xdr:row>
      <xdr:rowOff>22860</xdr:rowOff>
    </xdr:from>
    <xdr:to>
      <xdr:col>0</xdr:col>
      <xdr:colOff>624840</xdr:colOff>
      <xdr:row>50</xdr:row>
      <xdr:rowOff>137160</xdr:rowOff>
    </xdr:to>
    <xdr:pic>
      <xdr:nvPicPr>
        <xdr:cNvPr id="306590" name="Picture 21" descr="Cópia de itau_master_brand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8336280"/>
          <a:ext cx="61722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103</xdr:row>
      <xdr:rowOff>22860</xdr:rowOff>
    </xdr:from>
    <xdr:to>
      <xdr:col>0</xdr:col>
      <xdr:colOff>2354580</xdr:colOff>
      <xdr:row>107</xdr:row>
      <xdr:rowOff>144780</xdr:rowOff>
    </xdr:to>
    <xdr:pic>
      <xdr:nvPicPr>
        <xdr:cNvPr id="306591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19420"/>
          <a:ext cx="75438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</xdr:colOff>
      <xdr:row>134</xdr:row>
      <xdr:rowOff>22860</xdr:rowOff>
    </xdr:from>
    <xdr:to>
      <xdr:col>0</xdr:col>
      <xdr:colOff>2369820</xdr:colOff>
      <xdr:row>138</xdr:row>
      <xdr:rowOff>144780</xdr:rowOff>
    </xdr:to>
    <xdr:pic>
      <xdr:nvPicPr>
        <xdr:cNvPr id="306592" name="Picture 1" descr="logo_atico_mail2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23644860"/>
          <a:ext cx="73152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</xdr:colOff>
      <xdr:row>125</xdr:row>
      <xdr:rowOff>0</xdr:rowOff>
    </xdr:from>
    <xdr:to>
      <xdr:col>0</xdr:col>
      <xdr:colOff>746760</xdr:colOff>
      <xdr:row>130</xdr:row>
      <xdr:rowOff>99060</xdr:rowOff>
    </xdr:to>
    <xdr:pic>
      <xdr:nvPicPr>
        <xdr:cNvPr id="306593" name="Picture 673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22044660"/>
          <a:ext cx="739140" cy="975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151</xdr:row>
      <xdr:rowOff>15240</xdr:rowOff>
    </xdr:from>
    <xdr:to>
      <xdr:col>0</xdr:col>
      <xdr:colOff>624840</xdr:colOff>
      <xdr:row>153</xdr:row>
      <xdr:rowOff>114300</xdr:rowOff>
    </xdr:to>
    <xdr:pic>
      <xdr:nvPicPr>
        <xdr:cNvPr id="306594" name="rg_hi" descr="http://t3.gstatic.com/images?q=tbn:ANd9GcS7qR605M3bwIg0zghfIYvYq9RTObXhNXpQnvyS_0dUFwmX-j6X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6616660"/>
          <a:ext cx="586740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156</xdr:row>
      <xdr:rowOff>0</xdr:rowOff>
    </xdr:from>
    <xdr:to>
      <xdr:col>0</xdr:col>
      <xdr:colOff>2362200</xdr:colOff>
      <xdr:row>158</xdr:row>
      <xdr:rowOff>167640</xdr:rowOff>
    </xdr:to>
    <xdr:pic>
      <xdr:nvPicPr>
        <xdr:cNvPr id="306595" name="Imagem 5" descr="Descrição: LOGO_ASSET_G.jpg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454860"/>
          <a:ext cx="75438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161</xdr:row>
      <xdr:rowOff>22860</xdr:rowOff>
    </xdr:from>
    <xdr:to>
      <xdr:col>0</xdr:col>
      <xdr:colOff>2369820</xdr:colOff>
      <xdr:row>165</xdr:row>
      <xdr:rowOff>0</xdr:rowOff>
    </xdr:to>
    <xdr:pic>
      <xdr:nvPicPr>
        <xdr:cNvPr id="306596" name="Picture 1084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354020"/>
          <a:ext cx="7543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30480</xdr:colOff>
      <xdr:row>91</xdr:row>
      <xdr:rowOff>30480</xdr:rowOff>
    </xdr:from>
    <xdr:to>
      <xdr:col>1</xdr:col>
      <xdr:colOff>0</xdr:colOff>
      <xdr:row>96</xdr:row>
      <xdr:rowOff>7620</xdr:rowOff>
    </xdr:to>
    <xdr:pic>
      <xdr:nvPicPr>
        <xdr:cNvPr id="306597" name="Picture 457" descr="Assinatura de email_Leme_final_2-08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6123920"/>
          <a:ext cx="72390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59</xdr:row>
      <xdr:rowOff>7620</xdr:rowOff>
    </xdr:from>
    <xdr:to>
      <xdr:col>0</xdr:col>
      <xdr:colOff>624840</xdr:colOff>
      <xdr:row>62</xdr:row>
      <xdr:rowOff>106680</xdr:rowOff>
    </xdr:to>
    <xdr:pic>
      <xdr:nvPicPr>
        <xdr:cNvPr id="306598" name="Picture 983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24160"/>
          <a:ext cx="6248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112</xdr:row>
      <xdr:rowOff>38100</xdr:rowOff>
    </xdr:from>
    <xdr:to>
      <xdr:col>0</xdr:col>
      <xdr:colOff>2369820</xdr:colOff>
      <xdr:row>114</xdr:row>
      <xdr:rowOff>167640</xdr:rowOff>
    </xdr:to>
    <xdr:pic>
      <xdr:nvPicPr>
        <xdr:cNvPr id="306599" name="Picture 1436" descr="untitled"/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812000"/>
          <a:ext cx="754380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</xdr:colOff>
      <xdr:row>65</xdr:row>
      <xdr:rowOff>22860</xdr:rowOff>
    </xdr:from>
    <xdr:to>
      <xdr:col>0</xdr:col>
      <xdr:colOff>624840</xdr:colOff>
      <xdr:row>68</xdr:row>
      <xdr:rowOff>129540</xdr:rowOff>
    </xdr:to>
    <xdr:pic>
      <xdr:nvPicPr>
        <xdr:cNvPr id="306600" name="rg_hi" descr="http://t3.gstatic.com/images?q=tbn:ANd9GcT28yC-rKR41tY0Ysd8WvK1lV_jnEYBn5vX2R3FK4cgToiEwdWM">
          <a:hlinkClick xmlns:r="http://schemas.openxmlformats.org/officeDocument/2006/relationships" r:id="rId2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11490960"/>
          <a:ext cx="61722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</xdr:colOff>
      <xdr:row>141</xdr:row>
      <xdr:rowOff>22860</xdr:rowOff>
    </xdr:from>
    <xdr:to>
      <xdr:col>0</xdr:col>
      <xdr:colOff>2369820</xdr:colOff>
      <xdr:row>143</xdr:row>
      <xdr:rowOff>152400</xdr:rowOff>
    </xdr:to>
    <xdr:pic>
      <xdr:nvPicPr>
        <xdr:cNvPr id="306601" name="Picture 115" descr="cid:image004.png@01CDB130.54988280"/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24871680"/>
          <a:ext cx="746760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146</xdr:row>
      <xdr:rowOff>0</xdr:rowOff>
    </xdr:from>
    <xdr:to>
      <xdr:col>0</xdr:col>
      <xdr:colOff>746760</xdr:colOff>
      <xdr:row>148</xdr:row>
      <xdr:rowOff>144780</xdr:rowOff>
    </xdr:to>
    <xdr:pic>
      <xdr:nvPicPr>
        <xdr:cNvPr id="306602" name="Picture 272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25120"/>
          <a:ext cx="74676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167640</xdr:rowOff>
    </xdr:from>
    <xdr:to>
      <xdr:col>0</xdr:col>
      <xdr:colOff>624840</xdr:colOff>
      <xdr:row>44</xdr:row>
      <xdr:rowOff>144780</xdr:rowOff>
    </xdr:to>
    <xdr:pic>
      <xdr:nvPicPr>
        <xdr:cNvPr id="306603" name="Imagem 35" descr="Vetorial Asset Management"/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29500"/>
          <a:ext cx="62484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167</xdr:row>
      <xdr:rowOff>0</xdr:rowOff>
    </xdr:from>
    <xdr:to>
      <xdr:col>1</xdr:col>
      <xdr:colOff>0</xdr:colOff>
      <xdr:row>169</xdr:row>
      <xdr:rowOff>144780</xdr:rowOff>
    </xdr:to>
    <xdr:pic>
      <xdr:nvPicPr>
        <xdr:cNvPr id="306604" name="Imagem 36" descr="http://brsasset.com.br/images/stories/logo.png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382720"/>
          <a:ext cx="75438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</xdr:colOff>
      <xdr:row>32</xdr:row>
      <xdr:rowOff>137160</xdr:rowOff>
    </xdr:from>
    <xdr:to>
      <xdr:col>1</xdr:col>
      <xdr:colOff>0</xdr:colOff>
      <xdr:row>39</xdr:row>
      <xdr:rowOff>152400</xdr:rowOff>
    </xdr:to>
    <xdr:pic>
      <xdr:nvPicPr>
        <xdr:cNvPr id="306605" name="Imagem 1" descr="Descrição: http://www.personaltrader.com.br/imagens/LogoPETRA.jpg"/>
        <xdr:cNvPicPr>
          <a:picLocks noChangeAspect="1" noChangeArrowheads="1"/>
        </xdr:cNvPicPr>
      </xdr:nvPicPr>
      <xdr:blipFill>
        <a:blip xmlns:r="http://schemas.openxmlformats.org/officeDocument/2006/relationships" r:embed="rId26" r:link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5821680"/>
          <a:ext cx="746760" cy="1242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120</xdr:row>
      <xdr:rowOff>0</xdr:rowOff>
    </xdr:from>
    <xdr:to>
      <xdr:col>0</xdr:col>
      <xdr:colOff>746760</xdr:colOff>
      <xdr:row>123</xdr:row>
      <xdr:rowOff>0</xdr:rowOff>
    </xdr:to>
    <xdr:pic>
      <xdr:nvPicPr>
        <xdr:cNvPr id="306606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168360"/>
          <a:ext cx="74676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97</xdr:row>
      <xdr:rowOff>144780</xdr:rowOff>
    </xdr:from>
    <xdr:to>
      <xdr:col>0</xdr:col>
      <xdr:colOff>731520</xdr:colOff>
      <xdr:row>101</xdr:row>
      <xdr:rowOff>7620</xdr:rowOff>
    </xdr:to>
    <xdr:pic>
      <xdr:nvPicPr>
        <xdr:cNvPr id="306607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289780"/>
          <a:ext cx="73152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</xdr:col>
      <xdr:colOff>0</xdr:colOff>
      <xdr:row>13</xdr:row>
      <xdr:rowOff>167640</xdr:rowOff>
    </xdr:to>
    <xdr:pic>
      <xdr:nvPicPr>
        <xdr:cNvPr id="307575" name="Picture 1" descr="b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"/>
          <a:ext cx="754380" cy="1920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16</xdr:row>
      <xdr:rowOff>7620</xdr:rowOff>
    </xdr:from>
    <xdr:to>
      <xdr:col>1</xdr:col>
      <xdr:colOff>7620</xdr:colOff>
      <xdr:row>26</xdr:row>
      <xdr:rowOff>0</xdr:rowOff>
    </xdr:to>
    <xdr:pic>
      <xdr:nvPicPr>
        <xdr:cNvPr id="307576" name="95x66" descr="LOGO_CAIXA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87980"/>
          <a:ext cx="762000" cy="1744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28</xdr:row>
      <xdr:rowOff>7620</xdr:rowOff>
    </xdr:from>
    <xdr:to>
      <xdr:col>1</xdr:col>
      <xdr:colOff>38100</xdr:colOff>
      <xdr:row>30</xdr:row>
      <xdr:rowOff>152400</xdr:rowOff>
    </xdr:to>
    <xdr:pic>
      <xdr:nvPicPr>
        <xdr:cNvPr id="307577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91100"/>
          <a:ext cx="79248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</xdr:colOff>
      <xdr:row>47</xdr:row>
      <xdr:rowOff>22860</xdr:rowOff>
    </xdr:from>
    <xdr:to>
      <xdr:col>0</xdr:col>
      <xdr:colOff>624840</xdr:colOff>
      <xdr:row>47</xdr:row>
      <xdr:rowOff>68580</xdr:rowOff>
    </xdr:to>
    <xdr:pic>
      <xdr:nvPicPr>
        <xdr:cNvPr id="307578" name="Picture 5" descr="Página Inicial - HSBC Bank Brasil S.A.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8481060"/>
          <a:ext cx="617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82</xdr:row>
      <xdr:rowOff>30480</xdr:rowOff>
    </xdr:from>
    <xdr:to>
      <xdr:col>0</xdr:col>
      <xdr:colOff>2270760</xdr:colOff>
      <xdr:row>86</xdr:row>
      <xdr:rowOff>0</xdr:rowOff>
    </xdr:to>
    <xdr:pic>
      <xdr:nvPicPr>
        <xdr:cNvPr id="307579" name="Picture 9" descr="logo LMX_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91360"/>
          <a:ext cx="7543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30480</xdr:colOff>
      <xdr:row>70</xdr:row>
      <xdr:rowOff>68580</xdr:rowOff>
    </xdr:from>
    <xdr:to>
      <xdr:col>0</xdr:col>
      <xdr:colOff>2339340</xdr:colOff>
      <xdr:row>74</xdr:row>
      <xdr:rowOff>152400</xdr:rowOff>
    </xdr:to>
    <xdr:pic>
      <xdr:nvPicPr>
        <xdr:cNvPr id="307580" name="Picture 16" descr="logo_só oi.jp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2557760"/>
          <a:ext cx="72390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7620</xdr:rowOff>
    </xdr:from>
    <xdr:to>
      <xdr:col>0</xdr:col>
      <xdr:colOff>624840</xdr:colOff>
      <xdr:row>55</xdr:row>
      <xdr:rowOff>106680</xdr:rowOff>
    </xdr:to>
    <xdr:pic>
      <xdr:nvPicPr>
        <xdr:cNvPr id="307581" name="Picture 17" descr="Cópia de itau_master_brand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17380"/>
          <a:ext cx="62484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30480</xdr:colOff>
      <xdr:row>77</xdr:row>
      <xdr:rowOff>7620</xdr:rowOff>
    </xdr:from>
    <xdr:to>
      <xdr:col>0</xdr:col>
      <xdr:colOff>2446020</xdr:colOff>
      <xdr:row>79</xdr:row>
      <xdr:rowOff>167640</xdr:rowOff>
    </xdr:to>
    <xdr:pic>
      <xdr:nvPicPr>
        <xdr:cNvPr id="307582" name="Picture 18" descr="parana banco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3792200"/>
          <a:ext cx="7239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</xdr:colOff>
      <xdr:row>47</xdr:row>
      <xdr:rowOff>22860</xdr:rowOff>
    </xdr:from>
    <xdr:to>
      <xdr:col>0</xdr:col>
      <xdr:colOff>624840</xdr:colOff>
      <xdr:row>50</xdr:row>
      <xdr:rowOff>137160</xdr:rowOff>
    </xdr:to>
    <xdr:pic>
      <xdr:nvPicPr>
        <xdr:cNvPr id="307583" name="Picture 21" descr="Cópia de itau_master_brand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8481060"/>
          <a:ext cx="61722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100</xdr:row>
      <xdr:rowOff>22860</xdr:rowOff>
    </xdr:from>
    <xdr:to>
      <xdr:col>0</xdr:col>
      <xdr:colOff>2354580</xdr:colOff>
      <xdr:row>104</xdr:row>
      <xdr:rowOff>144780</xdr:rowOff>
    </xdr:to>
    <xdr:pic>
      <xdr:nvPicPr>
        <xdr:cNvPr id="307584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838420"/>
          <a:ext cx="75438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</xdr:colOff>
      <xdr:row>126</xdr:row>
      <xdr:rowOff>22860</xdr:rowOff>
    </xdr:from>
    <xdr:to>
      <xdr:col>0</xdr:col>
      <xdr:colOff>2369820</xdr:colOff>
      <xdr:row>130</xdr:row>
      <xdr:rowOff>144780</xdr:rowOff>
    </xdr:to>
    <xdr:pic>
      <xdr:nvPicPr>
        <xdr:cNvPr id="307585" name="Picture 1" descr="logo_atico_mail2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22395180"/>
          <a:ext cx="73152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</xdr:colOff>
      <xdr:row>117</xdr:row>
      <xdr:rowOff>0</xdr:rowOff>
    </xdr:from>
    <xdr:to>
      <xdr:col>0</xdr:col>
      <xdr:colOff>746760</xdr:colOff>
      <xdr:row>122</xdr:row>
      <xdr:rowOff>99060</xdr:rowOff>
    </xdr:to>
    <xdr:pic>
      <xdr:nvPicPr>
        <xdr:cNvPr id="307586" name="Picture 673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20794980"/>
          <a:ext cx="739140" cy="975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143</xdr:row>
      <xdr:rowOff>0</xdr:rowOff>
    </xdr:from>
    <xdr:to>
      <xdr:col>0</xdr:col>
      <xdr:colOff>624840</xdr:colOff>
      <xdr:row>145</xdr:row>
      <xdr:rowOff>99060</xdr:rowOff>
    </xdr:to>
    <xdr:pic>
      <xdr:nvPicPr>
        <xdr:cNvPr id="307587" name="rg_hi" descr="http://t3.gstatic.com/images?q=tbn:ANd9GcS7qR605M3bwIg0zghfIYvYq9RTObXhNXpQnvyS_0dUFwmX-j6X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5351740"/>
          <a:ext cx="58674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143</xdr:row>
      <xdr:rowOff>0</xdr:rowOff>
    </xdr:from>
    <xdr:to>
      <xdr:col>0</xdr:col>
      <xdr:colOff>2362200</xdr:colOff>
      <xdr:row>145</xdr:row>
      <xdr:rowOff>167640</xdr:rowOff>
    </xdr:to>
    <xdr:pic>
      <xdr:nvPicPr>
        <xdr:cNvPr id="307588" name="Imagem 5" descr="Descrição: LOGO_ASSET_G.jpg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351740"/>
          <a:ext cx="75438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148</xdr:row>
      <xdr:rowOff>22860</xdr:rowOff>
    </xdr:from>
    <xdr:to>
      <xdr:col>0</xdr:col>
      <xdr:colOff>2369820</xdr:colOff>
      <xdr:row>150</xdr:row>
      <xdr:rowOff>0</xdr:rowOff>
    </xdr:to>
    <xdr:pic>
      <xdr:nvPicPr>
        <xdr:cNvPr id="307589" name="Picture 1084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50900"/>
          <a:ext cx="75438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30480</xdr:colOff>
      <xdr:row>88</xdr:row>
      <xdr:rowOff>30480</xdr:rowOff>
    </xdr:from>
    <xdr:to>
      <xdr:col>1</xdr:col>
      <xdr:colOff>0</xdr:colOff>
      <xdr:row>93</xdr:row>
      <xdr:rowOff>7620</xdr:rowOff>
    </xdr:to>
    <xdr:pic>
      <xdr:nvPicPr>
        <xdr:cNvPr id="307590" name="Picture 457" descr="Assinatura de email_Leme_final_2-08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5742920"/>
          <a:ext cx="72390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58</xdr:row>
      <xdr:rowOff>7620</xdr:rowOff>
    </xdr:from>
    <xdr:to>
      <xdr:col>0</xdr:col>
      <xdr:colOff>624840</xdr:colOff>
      <xdr:row>61</xdr:row>
      <xdr:rowOff>106680</xdr:rowOff>
    </xdr:to>
    <xdr:pic>
      <xdr:nvPicPr>
        <xdr:cNvPr id="307591" name="Picture 983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393680"/>
          <a:ext cx="6248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107</xdr:row>
      <xdr:rowOff>38100</xdr:rowOff>
    </xdr:from>
    <xdr:to>
      <xdr:col>0</xdr:col>
      <xdr:colOff>2369820</xdr:colOff>
      <xdr:row>109</xdr:row>
      <xdr:rowOff>167640</xdr:rowOff>
    </xdr:to>
    <xdr:pic>
      <xdr:nvPicPr>
        <xdr:cNvPr id="307592" name="Picture 1436" descr="untitled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80480"/>
          <a:ext cx="754380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</xdr:colOff>
      <xdr:row>64</xdr:row>
      <xdr:rowOff>22860</xdr:rowOff>
    </xdr:from>
    <xdr:to>
      <xdr:col>0</xdr:col>
      <xdr:colOff>624840</xdr:colOff>
      <xdr:row>67</xdr:row>
      <xdr:rowOff>129540</xdr:rowOff>
    </xdr:to>
    <xdr:pic>
      <xdr:nvPicPr>
        <xdr:cNvPr id="307593" name="rg_hi" descr="http://t3.gstatic.com/images?q=tbn:ANd9GcT28yC-rKR41tY0Ysd8WvK1lV_jnEYBn5vX2R3FK4cgToiEwdWM">
          <a:hlinkClick xmlns:r="http://schemas.openxmlformats.org/officeDocument/2006/relationships" r:id="rId1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11460480"/>
          <a:ext cx="61722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</xdr:colOff>
      <xdr:row>133</xdr:row>
      <xdr:rowOff>22860</xdr:rowOff>
    </xdr:from>
    <xdr:to>
      <xdr:col>0</xdr:col>
      <xdr:colOff>2369820</xdr:colOff>
      <xdr:row>135</xdr:row>
      <xdr:rowOff>152400</xdr:rowOff>
    </xdr:to>
    <xdr:pic>
      <xdr:nvPicPr>
        <xdr:cNvPr id="307594" name="Picture 115" descr="cid:image004.png@01CDB130.54988280"/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23622000"/>
          <a:ext cx="746760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138</xdr:row>
      <xdr:rowOff>0</xdr:rowOff>
    </xdr:from>
    <xdr:to>
      <xdr:col>0</xdr:col>
      <xdr:colOff>746760</xdr:colOff>
      <xdr:row>140</xdr:row>
      <xdr:rowOff>144780</xdr:rowOff>
    </xdr:to>
    <xdr:pic>
      <xdr:nvPicPr>
        <xdr:cNvPr id="307595" name="Picture 272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475440"/>
          <a:ext cx="74676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152</xdr:row>
      <xdr:rowOff>0</xdr:rowOff>
    </xdr:from>
    <xdr:to>
      <xdr:col>1</xdr:col>
      <xdr:colOff>0</xdr:colOff>
      <xdr:row>154</xdr:row>
      <xdr:rowOff>144780</xdr:rowOff>
    </xdr:to>
    <xdr:pic>
      <xdr:nvPicPr>
        <xdr:cNvPr id="307596" name="Imagem 36" descr="http://brsasset.com.br/images/stories/logo.png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29080"/>
          <a:ext cx="75438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112</xdr:row>
      <xdr:rowOff>0</xdr:rowOff>
    </xdr:from>
    <xdr:to>
      <xdr:col>0</xdr:col>
      <xdr:colOff>746760</xdr:colOff>
      <xdr:row>115</xdr:row>
      <xdr:rowOff>0</xdr:rowOff>
    </xdr:to>
    <xdr:pic>
      <xdr:nvPicPr>
        <xdr:cNvPr id="307597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918680"/>
          <a:ext cx="74676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94</xdr:row>
      <xdr:rowOff>144780</xdr:rowOff>
    </xdr:from>
    <xdr:to>
      <xdr:col>0</xdr:col>
      <xdr:colOff>731520</xdr:colOff>
      <xdr:row>98</xdr:row>
      <xdr:rowOff>7620</xdr:rowOff>
    </xdr:to>
    <xdr:pic>
      <xdr:nvPicPr>
        <xdr:cNvPr id="307598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908780"/>
          <a:ext cx="73152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7620</xdr:rowOff>
    </xdr:from>
    <xdr:to>
      <xdr:col>0</xdr:col>
      <xdr:colOff>746760</xdr:colOff>
      <xdr:row>40</xdr:row>
      <xdr:rowOff>22860</xdr:rowOff>
    </xdr:to>
    <xdr:pic>
      <xdr:nvPicPr>
        <xdr:cNvPr id="307599" name="Imagem 32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67400"/>
          <a:ext cx="746760" cy="1242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</xdr:col>
      <xdr:colOff>0</xdr:colOff>
      <xdr:row>13</xdr:row>
      <xdr:rowOff>167640</xdr:rowOff>
    </xdr:to>
    <xdr:pic>
      <xdr:nvPicPr>
        <xdr:cNvPr id="308599" name="Picture 1" descr="b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"/>
          <a:ext cx="754380" cy="1920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16</xdr:row>
      <xdr:rowOff>7620</xdr:rowOff>
    </xdr:from>
    <xdr:to>
      <xdr:col>1</xdr:col>
      <xdr:colOff>7620</xdr:colOff>
      <xdr:row>26</xdr:row>
      <xdr:rowOff>0</xdr:rowOff>
    </xdr:to>
    <xdr:pic>
      <xdr:nvPicPr>
        <xdr:cNvPr id="308600" name="95x66" descr="LOGO_CAIXA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87980"/>
          <a:ext cx="762000" cy="1744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28</xdr:row>
      <xdr:rowOff>7620</xdr:rowOff>
    </xdr:from>
    <xdr:to>
      <xdr:col>1</xdr:col>
      <xdr:colOff>38100</xdr:colOff>
      <xdr:row>30</xdr:row>
      <xdr:rowOff>152400</xdr:rowOff>
    </xdr:to>
    <xdr:pic>
      <xdr:nvPicPr>
        <xdr:cNvPr id="308601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91100"/>
          <a:ext cx="79248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</xdr:colOff>
      <xdr:row>47</xdr:row>
      <xdr:rowOff>22860</xdr:rowOff>
    </xdr:from>
    <xdr:to>
      <xdr:col>0</xdr:col>
      <xdr:colOff>624840</xdr:colOff>
      <xdr:row>47</xdr:row>
      <xdr:rowOff>68580</xdr:rowOff>
    </xdr:to>
    <xdr:pic>
      <xdr:nvPicPr>
        <xdr:cNvPr id="308602" name="Picture 5" descr="Página Inicial - HSBC Bank Brasil S.A.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8481060"/>
          <a:ext cx="617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82</xdr:row>
      <xdr:rowOff>30480</xdr:rowOff>
    </xdr:from>
    <xdr:to>
      <xdr:col>0</xdr:col>
      <xdr:colOff>2270760</xdr:colOff>
      <xdr:row>86</xdr:row>
      <xdr:rowOff>0</xdr:rowOff>
    </xdr:to>
    <xdr:pic>
      <xdr:nvPicPr>
        <xdr:cNvPr id="308603" name="Picture 9" descr="logo LMX_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91360"/>
          <a:ext cx="7543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30480</xdr:colOff>
      <xdr:row>70</xdr:row>
      <xdr:rowOff>68580</xdr:rowOff>
    </xdr:from>
    <xdr:to>
      <xdr:col>0</xdr:col>
      <xdr:colOff>2339340</xdr:colOff>
      <xdr:row>74</xdr:row>
      <xdr:rowOff>152400</xdr:rowOff>
    </xdr:to>
    <xdr:pic>
      <xdr:nvPicPr>
        <xdr:cNvPr id="308604" name="Picture 16" descr="logo_só oi.jp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2557760"/>
          <a:ext cx="72390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7620</xdr:rowOff>
    </xdr:from>
    <xdr:to>
      <xdr:col>0</xdr:col>
      <xdr:colOff>624840</xdr:colOff>
      <xdr:row>55</xdr:row>
      <xdr:rowOff>106680</xdr:rowOff>
    </xdr:to>
    <xdr:pic>
      <xdr:nvPicPr>
        <xdr:cNvPr id="308605" name="Picture 17" descr="Cópia de itau_master_brand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17380"/>
          <a:ext cx="62484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30480</xdr:colOff>
      <xdr:row>77</xdr:row>
      <xdr:rowOff>7620</xdr:rowOff>
    </xdr:from>
    <xdr:to>
      <xdr:col>0</xdr:col>
      <xdr:colOff>2446020</xdr:colOff>
      <xdr:row>79</xdr:row>
      <xdr:rowOff>167640</xdr:rowOff>
    </xdr:to>
    <xdr:pic>
      <xdr:nvPicPr>
        <xdr:cNvPr id="308606" name="Picture 18" descr="parana banco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3792200"/>
          <a:ext cx="7239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</xdr:colOff>
      <xdr:row>47</xdr:row>
      <xdr:rowOff>22860</xdr:rowOff>
    </xdr:from>
    <xdr:to>
      <xdr:col>0</xdr:col>
      <xdr:colOff>624840</xdr:colOff>
      <xdr:row>50</xdr:row>
      <xdr:rowOff>137160</xdr:rowOff>
    </xdr:to>
    <xdr:pic>
      <xdr:nvPicPr>
        <xdr:cNvPr id="308607" name="Picture 21" descr="Cópia de itau_master_brand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8481060"/>
          <a:ext cx="61722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100</xdr:row>
      <xdr:rowOff>22860</xdr:rowOff>
    </xdr:from>
    <xdr:to>
      <xdr:col>0</xdr:col>
      <xdr:colOff>2354580</xdr:colOff>
      <xdr:row>104</xdr:row>
      <xdr:rowOff>144780</xdr:rowOff>
    </xdr:to>
    <xdr:pic>
      <xdr:nvPicPr>
        <xdr:cNvPr id="308608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838420"/>
          <a:ext cx="75438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</xdr:colOff>
      <xdr:row>126</xdr:row>
      <xdr:rowOff>22860</xdr:rowOff>
    </xdr:from>
    <xdr:to>
      <xdr:col>0</xdr:col>
      <xdr:colOff>2369820</xdr:colOff>
      <xdr:row>130</xdr:row>
      <xdr:rowOff>144780</xdr:rowOff>
    </xdr:to>
    <xdr:pic>
      <xdr:nvPicPr>
        <xdr:cNvPr id="308609" name="Picture 1" descr="logo_atico_mail2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22395180"/>
          <a:ext cx="73152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</xdr:colOff>
      <xdr:row>117</xdr:row>
      <xdr:rowOff>0</xdr:rowOff>
    </xdr:from>
    <xdr:to>
      <xdr:col>0</xdr:col>
      <xdr:colOff>746760</xdr:colOff>
      <xdr:row>122</xdr:row>
      <xdr:rowOff>99060</xdr:rowOff>
    </xdr:to>
    <xdr:pic>
      <xdr:nvPicPr>
        <xdr:cNvPr id="308610" name="Picture 673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20794980"/>
          <a:ext cx="739140" cy="975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143</xdr:row>
      <xdr:rowOff>0</xdr:rowOff>
    </xdr:from>
    <xdr:to>
      <xdr:col>0</xdr:col>
      <xdr:colOff>624840</xdr:colOff>
      <xdr:row>145</xdr:row>
      <xdr:rowOff>99060</xdr:rowOff>
    </xdr:to>
    <xdr:pic>
      <xdr:nvPicPr>
        <xdr:cNvPr id="308611" name="rg_hi" descr="http://t3.gstatic.com/images?q=tbn:ANd9GcS7qR605M3bwIg0zghfIYvYq9RTObXhNXpQnvyS_0dUFwmX-j6X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5351740"/>
          <a:ext cx="58674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143</xdr:row>
      <xdr:rowOff>0</xdr:rowOff>
    </xdr:from>
    <xdr:to>
      <xdr:col>0</xdr:col>
      <xdr:colOff>2362200</xdr:colOff>
      <xdr:row>145</xdr:row>
      <xdr:rowOff>167640</xdr:rowOff>
    </xdr:to>
    <xdr:pic>
      <xdr:nvPicPr>
        <xdr:cNvPr id="308612" name="Imagem 5" descr="Descrição: LOGO_ASSET_G.jpg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351740"/>
          <a:ext cx="75438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148</xdr:row>
      <xdr:rowOff>22860</xdr:rowOff>
    </xdr:from>
    <xdr:to>
      <xdr:col>0</xdr:col>
      <xdr:colOff>2369820</xdr:colOff>
      <xdr:row>150</xdr:row>
      <xdr:rowOff>0</xdr:rowOff>
    </xdr:to>
    <xdr:pic>
      <xdr:nvPicPr>
        <xdr:cNvPr id="308613" name="Picture 1084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50900"/>
          <a:ext cx="75438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30480</xdr:colOff>
      <xdr:row>88</xdr:row>
      <xdr:rowOff>30480</xdr:rowOff>
    </xdr:from>
    <xdr:to>
      <xdr:col>1</xdr:col>
      <xdr:colOff>0</xdr:colOff>
      <xdr:row>93</xdr:row>
      <xdr:rowOff>7620</xdr:rowOff>
    </xdr:to>
    <xdr:pic>
      <xdr:nvPicPr>
        <xdr:cNvPr id="308614" name="Picture 457" descr="Assinatura de email_Leme_final_2-08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5742920"/>
          <a:ext cx="72390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58</xdr:row>
      <xdr:rowOff>7620</xdr:rowOff>
    </xdr:from>
    <xdr:to>
      <xdr:col>0</xdr:col>
      <xdr:colOff>624840</xdr:colOff>
      <xdr:row>61</xdr:row>
      <xdr:rowOff>106680</xdr:rowOff>
    </xdr:to>
    <xdr:pic>
      <xdr:nvPicPr>
        <xdr:cNvPr id="308615" name="Picture 983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393680"/>
          <a:ext cx="6248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107</xdr:row>
      <xdr:rowOff>38100</xdr:rowOff>
    </xdr:from>
    <xdr:to>
      <xdr:col>0</xdr:col>
      <xdr:colOff>2369820</xdr:colOff>
      <xdr:row>109</xdr:row>
      <xdr:rowOff>167640</xdr:rowOff>
    </xdr:to>
    <xdr:pic>
      <xdr:nvPicPr>
        <xdr:cNvPr id="308616" name="Picture 1436" descr="untitled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80480"/>
          <a:ext cx="754380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</xdr:colOff>
      <xdr:row>64</xdr:row>
      <xdr:rowOff>22860</xdr:rowOff>
    </xdr:from>
    <xdr:to>
      <xdr:col>0</xdr:col>
      <xdr:colOff>624840</xdr:colOff>
      <xdr:row>67</xdr:row>
      <xdr:rowOff>129540</xdr:rowOff>
    </xdr:to>
    <xdr:pic>
      <xdr:nvPicPr>
        <xdr:cNvPr id="308617" name="rg_hi" descr="http://t3.gstatic.com/images?q=tbn:ANd9GcT28yC-rKR41tY0Ysd8WvK1lV_jnEYBn5vX2R3FK4cgToiEwdWM">
          <a:hlinkClick xmlns:r="http://schemas.openxmlformats.org/officeDocument/2006/relationships" r:id="rId1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11460480"/>
          <a:ext cx="61722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</xdr:colOff>
      <xdr:row>133</xdr:row>
      <xdr:rowOff>22860</xdr:rowOff>
    </xdr:from>
    <xdr:to>
      <xdr:col>0</xdr:col>
      <xdr:colOff>2369820</xdr:colOff>
      <xdr:row>135</xdr:row>
      <xdr:rowOff>152400</xdr:rowOff>
    </xdr:to>
    <xdr:pic>
      <xdr:nvPicPr>
        <xdr:cNvPr id="308618" name="Picture 115" descr="cid:image004.png@01CDB130.54988280"/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23622000"/>
          <a:ext cx="746760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138</xdr:row>
      <xdr:rowOff>0</xdr:rowOff>
    </xdr:from>
    <xdr:to>
      <xdr:col>0</xdr:col>
      <xdr:colOff>746760</xdr:colOff>
      <xdr:row>140</xdr:row>
      <xdr:rowOff>144780</xdr:rowOff>
    </xdr:to>
    <xdr:pic>
      <xdr:nvPicPr>
        <xdr:cNvPr id="308619" name="Picture 272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475440"/>
          <a:ext cx="74676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152</xdr:row>
      <xdr:rowOff>0</xdr:rowOff>
    </xdr:from>
    <xdr:to>
      <xdr:col>1</xdr:col>
      <xdr:colOff>0</xdr:colOff>
      <xdr:row>154</xdr:row>
      <xdr:rowOff>144780</xdr:rowOff>
    </xdr:to>
    <xdr:pic>
      <xdr:nvPicPr>
        <xdr:cNvPr id="308620" name="Imagem 36" descr="http://brsasset.com.br/images/stories/logo.png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29080"/>
          <a:ext cx="75438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112</xdr:row>
      <xdr:rowOff>0</xdr:rowOff>
    </xdr:from>
    <xdr:to>
      <xdr:col>0</xdr:col>
      <xdr:colOff>746760</xdr:colOff>
      <xdr:row>115</xdr:row>
      <xdr:rowOff>0</xdr:rowOff>
    </xdr:to>
    <xdr:pic>
      <xdr:nvPicPr>
        <xdr:cNvPr id="308621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918680"/>
          <a:ext cx="74676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94</xdr:row>
      <xdr:rowOff>144780</xdr:rowOff>
    </xdr:from>
    <xdr:to>
      <xdr:col>0</xdr:col>
      <xdr:colOff>731520</xdr:colOff>
      <xdr:row>98</xdr:row>
      <xdr:rowOff>7620</xdr:rowOff>
    </xdr:to>
    <xdr:pic>
      <xdr:nvPicPr>
        <xdr:cNvPr id="308622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908780"/>
          <a:ext cx="73152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7620</xdr:rowOff>
    </xdr:from>
    <xdr:to>
      <xdr:col>0</xdr:col>
      <xdr:colOff>746760</xdr:colOff>
      <xdr:row>40</xdr:row>
      <xdr:rowOff>22860</xdr:rowOff>
    </xdr:to>
    <xdr:pic>
      <xdr:nvPicPr>
        <xdr:cNvPr id="308623" name="Imagem 32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67400"/>
          <a:ext cx="746760" cy="1242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</xdr:col>
      <xdr:colOff>0</xdr:colOff>
      <xdr:row>13</xdr:row>
      <xdr:rowOff>167640</xdr:rowOff>
    </xdr:to>
    <xdr:pic>
      <xdr:nvPicPr>
        <xdr:cNvPr id="309623" name="Picture 1" descr="b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"/>
          <a:ext cx="754380" cy="1920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16</xdr:row>
      <xdr:rowOff>7620</xdr:rowOff>
    </xdr:from>
    <xdr:to>
      <xdr:col>1</xdr:col>
      <xdr:colOff>7620</xdr:colOff>
      <xdr:row>26</xdr:row>
      <xdr:rowOff>0</xdr:rowOff>
    </xdr:to>
    <xdr:pic>
      <xdr:nvPicPr>
        <xdr:cNvPr id="309624" name="95x66" descr="LOGO_CAIXA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87980"/>
          <a:ext cx="762000" cy="1744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29</xdr:row>
      <xdr:rowOff>7620</xdr:rowOff>
    </xdr:from>
    <xdr:to>
      <xdr:col>1</xdr:col>
      <xdr:colOff>38100</xdr:colOff>
      <xdr:row>31</xdr:row>
      <xdr:rowOff>152400</xdr:rowOff>
    </xdr:to>
    <xdr:pic>
      <xdr:nvPicPr>
        <xdr:cNvPr id="309625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66360"/>
          <a:ext cx="79248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</xdr:colOff>
      <xdr:row>48</xdr:row>
      <xdr:rowOff>22860</xdr:rowOff>
    </xdr:from>
    <xdr:to>
      <xdr:col>0</xdr:col>
      <xdr:colOff>624840</xdr:colOff>
      <xdr:row>48</xdr:row>
      <xdr:rowOff>68580</xdr:rowOff>
    </xdr:to>
    <xdr:pic>
      <xdr:nvPicPr>
        <xdr:cNvPr id="309626" name="Picture 5" descr="Página Inicial - HSBC Bank Brasil S.A.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8656320"/>
          <a:ext cx="617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83</xdr:row>
      <xdr:rowOff>30480</xdr:rowOff>
    </xdr:from>
    <xdr:to>
      <xdr:col>0</xdr:col>
      <xdr:colOff>2270760</xdr:colOff>
      <xdr:row>87</xdr:row>
      <xdr:rowOff>0</xdr:rowOff>
    </xdr:to>
    <xdr:pic>
      <xdr:nvPicPr>
        <xdr:cNvPr id="309627" name="Picture 9" descr="logo LMX_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866620"/>
          <a:ext cx="7543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30480</xdr:colOff>
      <xdr:row>71</xdr:row>
      <xdr:rowOff>68580</xdr:rowOff>
    </xdr:from>
    <xdr:to>
      <xdr:col>0</xdr:col>
      <xdr:colOff>2339340</xdr:colOff>
      <xdr:row>75</xdr:row>
      <xdr:rowOff>152400</xdr:rowOff>
    </xdr:to>
    <xdr:pic>
      <xdr:nvPicPr>
        <xdr:cNvPr id="309628" name="Picture 16" descr="logo_só oi.jp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2733020"/>
          <a:ext cx="72390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54</xdr:row>
      <xdr:rowOff>7620</xdr:rowOff>
    </xdr:from>
    <xdr:to>
      <xdr:col>0</xdr:col>
      <xdr:colOff>624840</xdr:colOff>
      <xdr:row>56</xdr:row>
      <xdr:rowOff>106680</xdr:rowOff>
    </xdr:to>
    <xdr:pic>
      <xdr:nvPicPr>
        <xdr:cNvPr id="309629" name="Picture 17" descr="Cópia de itau_master_brand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92640"/>
          <a:ext cx="62484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30480</xdr:colOff>
      <xdr:row>78</xdr:row>
      <xdr:rowOff>7620</xdr:rowOff>
    </xdr:from>
    <xdr:to>
      <xdr:col>0</xdr:col>
      <xdr:colOff>2446020</xdr:colOff>
      <xdr:row>80</xdr:row>
      <xdr:rowOff>167640</xdr:rowOff>
    </xdr:to>
    <xdr:pic>
      <xdr:nvPicPr>
        <xdr:cNvPr id="309630" name="Picture 18" descr="parana banco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3967460"/>
          <a:ext cx="7239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</xdr:colOff>
      <xdr:row>48</xdr:row>
      <xdr:rowOff>22860</xdr:rowOff>
    </xdr:from>
    <xdr:to>
      <xdr:col>0</xdr:col>
      <xdr:colOff>624840</xdr:colOff>
      <xdr:row>51</xdr:row>
      <xdr:rowOff>137160</xdr:rowOff>
    </xdr:to>
    <xdr:pic>
      <xdr:nvPicPr>
        <xdr:cNvPr id="309631" name="Picture 21" descr="Cópia de itau_master_brand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8656320"/>
          <a:ext cx="61722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101</xdr:row>
      <xdr:rowOff>22860</xdr:rowOff>
    </xdr:from>
    <xdr:to>
      <xdr:col>0</xdr:col>
      <xdr:colOff>2354580</xdr:colOff>
      <xdr:row>105</xdr:row>
      <xdr:rowOff>144780</xdr:rowOff>
    </xdr:to>
    <xdr:pic>
      <xdr:nvPicPr>
        <xdr:cNvPr id="30963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13680"/>
          <a:ext cx="75438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</xdr:colOff>
      <xdr:row>127</xdr:row>
      <xdr:rowOff>22860</xdr:rowOff>
    </xdr:from>
    <xdr:to>
      <xdr:col>0</xdr:col>
      <xdr:colOff>2369820</xdr:colOff>
      <xdr:row>131</xdr:row>
      <xdr:rowOff>144780</xdr:rowOff>
    </xdr:to>
    <xdr:pic>
      <xdr:nvPicPr>
        <xdr:cNvPr id="309633" name="Picture 1" descr="logo_atico_mail2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22570440"/>
          <a:ext cx="73152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</xdr:colOff>
      <xdr:row>118</xdr:row>
      <xdr:rowOff>0</xdr:rowOff>
    </xdr:from>
    <xdr:to>
      <xdr:col>0</xdr:col>
      <xdr:colOff>746760</xdr:colOff>
      <xdr:row>123</xdr:row>
      <xdr:rowOff>99060</xdr:rowOff>
    </xdr:to>
    <xdr:pic>
      <xdr:nvPicPr>
        <xdr:cNvPr id="309634" name="Picture 673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20970240"/>
          <a:ext cx="739140" cy="975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144</xdr:row>
      <xdr:rowOff>0</xdr:rowOff>
    </xdr:from>
    <xdr:to>
      <xdr:col>0</xdr:col>
      <xdr:colOff>624840</xdr:colOff>
      <xdr:row>146</xdr:row>
      <xdr:rowOff>99060</xdr:rowOff>
    </xdr:to>
    <xdr:pic>
      <xdr:nvPicPr>
        <xdr:cNvPr id="309635" name="rg_hi" descr="http://t3.gstatic.com/images?q=tbn:ANd9GcS7qR605M3bwIg0zghfIYvYq9RTObXhNXpQnvyS_0dUFwmX-j6X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5527000"/>
          <a:ext cx="58674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144</xdr:row>
      <xdr:rowOff>0</xdr:rowOff>
    </xdr:from>
    <xdr:to>
      <xdr:col>0</xdr:col>
      <xdr:colOff>2362200</xdr:colOff>
      <xdr:row>146</xdr:row>
      <xdr:rowOff>167640</xdr:rowOff>
    </xdr:to>
    <xdr:pic>
      <xdr:nvPicPr>
        <xdr:cNvPr id="309636" name="Imagem 5" descr="Descrição: LOGO_ASSET_G.jpg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527000"/>
          <a:ext cx="75438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149</xdr:row>
      <xdr:rowOff>22860</xdr:rowOff>
    </xdr:from>
    <xdr:to>
      <xdr:col>0</xdr:col>
      <xdr:colOff>2369820</xdr:colOff>
      <xdr:row>151</xdr:row>
      <xdr:rowOff>0</xdr:rowOff>
    </xdr:to>
    <xdr:pic>
      <xdr:nvPicPr>
        <xdr:cNvPr id="309637" name="Picture 1084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426160"/>
          <a:ext cx="75438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30480</xdr:colOff>
      <xdr:row>89</xdr:row>
      <xdr:rowOff>30480</xdr:rowOff>
    </xdr:from>
    <xdr:to>
      <xdr:col>1</xdr:col>
      <xdr:colOff>0</xdr:colOff>
      <xdr:row>94</xdr:row>
      <xdr:rowOff>7620</xdr:rowOff>
    </xdr:to>
    <xdr:pic>
      <xdr:nvPicPr>
        <xdr:cNvPr id="309638" name="Picture 457" descr="Assinatura de email_Leme_final_2-08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5918180"/>
          <a:ext cx="72390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59</xdr:row>
      <xdr:rowOff>7620</xdr:rowOff>
    </xdr:from>
    <xdr:to>
      <xdr:col>0</xdr:col>
      <xdr:colOff>624840</xdr:colOff>
      <xdr:row>62</xdr:row>
      <xdr:rowOff>106680</xdr:rowOff>
    </xdr:to>
    <xdr:pic>
      <xdr:nvPicPr>
        <xdr:cNvPr id="309639" name="Picture 983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68940"/>
          <a:ext cx="6248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108</xdr:row>
      <xdr:rowOff>38100</xdr:rowOff>
    </xdr:from>
    <xdr:to>
      <xdr:col>0</xdr:col>
      <xdr:colOff>2369820</xdr:colOff>
      <xdr:row>110</xdr:row>
      <xdr:rowOff>167640</xdr:rowOff>
    </xdr:to>
    <xdr:pic>
      <xdr:nvPicPr>
        <xdr:cNvPr id="309640" name="Picture 1436" descr="untitled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55740"/>
          <a:ext cx="754380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</xdr:colOff>
      <xdr:row>65</xdr:row>
      <xdr:rowOff>22860</xdr:rowOff>
    </xdr:from>
    <xdr:to>
      <xdr:col>0</xdr:col>
      <xdr:colOff>624840</xdr:colOff>
      <xdr:row>68</xdr:row>
      <xdr:rowOff>129540</xdr:rowOff>
    </xdr:to>
    <xdr:pic>
      <xdr:nvPicPr>
        <xdr:cNvPr id="309641" name="rg_hi" descr="http://t3.gstatic.com/images?q=tbn:ANd9GcT28yC-rKR41tY0Ysd8WvK1lV_jnEYBn5vX2R3FK4cgToiEwdWM">
          <a:hlinkClick xmlns:r="http://schemas.openxmlformats.org/officeDocument/2006/relationships" r:id="rId1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11635740"/>
          <a:ext cx="61722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</xdr:colOff>
      <xdr:row>134</xdr:row>
      <xdr:rowOff>22860</xdr:rowOff>
    </xdr:from>
    <xdr:to>
      <xdr:col>0</xdr:col>
      <xdr:colOff>2369820</xdr:colOff>
      <xdr:row>136</xdr:row>
      <xdr:rowOff>152400</xdr:rowOff>
    </xdr:to>
    <xdr:pic>
      <xdr:nvPicPr>
        <xdr:cNvPr id="309642" name="Picture 115" descr="cid:image004.png@01CDB130.54988280"/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23797260"/>
          <a:ext cx="746760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139</xdr:row>
      <xdr:rowOff>0</xdr:rowOff>
    </xdr:from>
    <xdr:to>
      <xdr:col>0</xdr:col>
      <xdr:colOff>746760</xdr:colOff>
      <xdr:row>141</xdr:row>
      <xdr:rowOff>144780</xdr:rowOff>
    </xdr:to>
    <xdr:pic>
      <xdr:nvPicPr>
        <xdr:cNvPr id="309643" name="Picture 272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650700"/>
          <a:ext cx="74676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113</xdr:row>
      <xdr:rowOff>0</xdr:rowOff>
    </xdr:from>
    <xdr:to>
      <xdr:col>0</xdr:col>
      <xdr:colOff>746760</xdr:colOff>
      <xdr:row>116</xdr:row>
      <xdr:rowOff>0</xdr:rowOff>
    </xdr:to>
    <xdr:pic>
      <xdr:nvPicPr>
        <xdr:cNvPr id="309644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93940"/>
          <a:ext cx="74676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95</xdr:row>
      <xdr:rowOff>144780</xdr:rowOff>
    </xdr:from>
    <xdr:to>
      <xdr:col>0</xdr:col>
      <xdr:colOff>731520</xdr:colOff>
      <xdr:row>99</xdr:row>
      <xdr:rowOff>7620</xdr:rowOff>
    </xdr:to>
    <xdr:pic>
      <xdr:nvPicPr>
        <xdr:cNvPr id="309645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084040"/>
          <a:ext cx="73152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7620</xdr:rowOff>
    </xdr:from>
    <xdr:to>
      <xdr:col>0</xdr:col>
      <xdr:colOff>746760</xdr:colOff>
      <xdr:row>41</xdr:row>
      <xdr:rowOff>22860</xdr:rowOff>
    </xdr:to>
    <xdr:pic>
      <xdr:nvPicPr>
        <xdr:cNvPr id="309646" name="Imagem 32"/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2660"/>
          <a:ext cx="746760" cy="1242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</xdr:colOff>
      <xdr:row>152</xdr:row>
      <xdr:rowOff>22860</xdr:rowOff>
    </xdr:from>
    <xdr:to>
      <xdr:col>0</xdr:col>
      <xdr:colOff>731520</xdr:colOff>
      <xdr:row>154</xdr:row>
      <xdr:rowOff>7620</xdr:rowOff>
    </xdr:to>
    <xdr:pic>
      <xdr:nvPicPr>
        <xdr:cNvPr id="309647" name="Imagem 1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26951940"/>
          <a:ext cx="70866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</xdr:col>
      <xdr:colOff>0</xdr:colOff>
      <xdr:row>13</xdr:row>
      <xdr:rowOff>167640</xdr:rowOff>
    </xdr:to>
    <xdr:pic>
      <xdr:nvPicPr>
        <xdr:cNvPr id="310647" name="Picture 1" descr="b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"/>
          <a:ext cx="754380" cy="1920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16</xdr:row>
      <xdr:rowOff>7620</xdr:rowOff>
    </xdr:from>
    <xdr:to>
      <xdr:col>1</xdr:col>
      <xdr:colOff>7620</xdr:colOff>
      <xdr:row>26</xdr:row>
      <xdr:rowOff>0</xdr:rowOff>
    </xdr:to>
    <xdr:pic>
      <xdr:nvPicPr>
        <xdr:cNvPr id="310648" name="95x66" descr="LOGO_CAIXA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87980"/>
          <a:ext cx="762000" cy="1744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29</xdr:row>
      <xdr:rowOff>7620</xdr:rowOff>
    </xdr:from>
    <xdr:to>
      <xdr:col>1</xdr:col>
      <xdr:colOff>38100</xdr:colOff>
      <xdr:row>31</xdr:row>
      <xdr:rowOff>152400</xdr:rowOff>
    </xdr:to>
    <xdr:pic>
      <xdr:nvPicPr>
        <xdr:cNvPr id="310649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66360"/>
          <a:ext cx="79248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</xdr:colOff>
      <xdr:row>48</xdr:row>
      <xdr:rowOff>22860</xdr:rowOff>
    </xdr:from>
    <xdr:to>
      <xdr:col>0</xdr:col>
      <xdr:colOff>624840</xdr:colOff>
      <xdr:row>48</xdr:row>
      <xdr:rowOff>68580</xdr:rowOff>
    </xdr:to>
    <xdr:pic>
      <xdr:nvPicPr>
        <xdr:cNvPr id="310650" name="Picture 5" descr="Página Inicial - HSBC Bank Brasil S.A.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8656320"/>
          <a:ext cx="617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83</xdr:row>
      <xdr:rowOff>30480</xdr:rowOff>
    </xdr:from>
    <xdr:to>
      <xdr:col>0</xdr:col>
      <xdr:colOff>2270760</xdr:colOff>
      <xdr:row>87</xdr:row>
      <xdr:rowOff>0</xdr:rowOff>
    </xdr:to>
    <xdr:pic>
      <xdr:nvPicPr>
        <xdr:cNvPr id="310651" name="Picture 9" descr="logo LMX_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866620"/>
          <a:ext cx="7543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30480</xdr:colOff>
      <xdr:row>71</xdr:row>
      <xdr:rowOff>68580</xdr:rowOff>
    </xdr:from>
    <xdr:to>
      <xdr:col>0</xdr:col>
      <xdr:colOff>2339340</xdr:colOff>
      <xdr:row>75</xdr:row>
      <xdr:rowOff>152400</xdr:rowOff>
    </xdr:to>
    <xdr:pic>
      <xdr:nvPicPr>
        <xdr:cNvPr id="310652" name="Picture 16" descr="logo_só oi.jp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2733020"/>
          <a:ext cx="72390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54</xdr:row>
      <xdr:rowOff>7620</xdr:rowOff>
    </xdr:from>
    <xdr:to>
      <xdr:col>0</xdr:col>
      <xdr:colOff>624840</xdr:colOff>
      <xdr:row>56</xdr:row>
      <xdr:rowOff>106680</xdr:rowOff>
    </xdr:to>
    <xdr:pic>
      <xdr:nvPicPr>
        <xdr:cNvPr id="310653" name="Picture 17" descr="Cópia de itau_master_brand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92640"/>
          <a:ext cx="62484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30480</xdr:colOff>
      <xdr:row>78</xdr:row>
      <xdr:rowOff>7620</xdr:rowOff>
    </xdr:from>
    <xdr:to>
      <xdr:col>0</xdr:col>
      <xdr:colOff>2446020</xdr:colOff>
      <xdr:row>80</xdr:row>
      <xdr:rowOff>167640</xdr:rowOff>
    </xdr:to>
    <xdr:pic>
      <xdr:nvPicPr>
        <xdr:cNvPr id="310654" name="Picture 18" descr="parana banco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3967460"/>
          <a:ext cx="7239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</xdr:colOff>
      <xdr:row>48</xdr:row>
      <xdr:rowOff>22860</xdr:rowOff>
    </xdr:from>
    <xdr:to>
      <xdr:col>0</xdr:col>
      <xdr:colOff>624840</xdr:colOff>
      <xdr:row>51</xdr:row>
      <xdr:rowOff>137160</xdr:rowOff>
    </xdr:to>
    <xdr:pic>
      <xdr:nvPicPr>
        <xdr:cNvPr id="310655" name="Picture 21" descr="Cópia de itau_master_brand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8656320"/>
          <a:ext cx="61722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102</xdr:row>
      <xdr:rowOff>22860</xdr:rowOff>
    </xdr:from>
    <xdr:to>
      <xdr:col>0</xdr:col>
      <xdr:colOff>2354580</xdr:colOff>
      <xdr:row>106</xdr:row>
      <xdr:rowOff>144780</xdr:rowOff>
    </xdr:to>
    <xdr:pic>
      <xdr:nvPicPr>
        <xdr:cNvPr id="310656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188940"/>
          <a:ext cx="75438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</xdr:colOff>
      <xdr:row>128</xdr:row>
      <xdr:rowOff>22860</xdr:rowOff>
    </xdr:from>
    <xdr:to>
      <xdr:col>0</xdr:col>
      <xdr:colOff>2369820</xdr:colOff>
      <xdr:row>132</xdr:row>
      <xdr:rowOff>144780</xdr:rowOff>
    </xdr:to>
    <xdr:pic>
      <xdr:nvPicPr>
        <xdr:cNvPr id="310657" name="Picture 1" descr="logo_atico_mail2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22745700"/>
          <a:ext cx="73152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</xdr:colOff>
      <xdr:row>119</xdr:row>
      <xdr:rowOff>0</xdr:rowOff>
    </xdr:from>
    <xdr:to>
      <xdr:col>0</xdr:col>
      <xdr:colOff>746760</xdr:colOff>
      <xdr:row>124</xdr:row>
      <xdr:rowOff>99060</xdr:rowOff>
    </xdr:to>
    <xdr:pic>
      <xdr:nvPicPr>
        <xdr:cNvPr id="310658" name="Picture 673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21145500"/>
          <a:ext cx="739140" cy="975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145</xdr:row>
      <xdr:rowOff>0</xdr:rowOff>
    </xdr:from>
    <xdr:to>
      <xdr:col>0</xdr:col>
      <xdr:colOff>624840</xdr:colOff>
      <xdr:row>147</xdr:row>
      <xdr:rowOff>99060</xdr:rowOff>
    </xdr:to>
    <xdr:pic>
      <xdr:nvPicPr>
        <xdr:cNvPr id="310659" name="rg_hi" descr="http://t3.gstatic.com/images?q=tbn:ANd9GcS7qR605M3bwIg0zghfIYvYq9RTObXhNXpQnvyS_0dUFwmX-j6X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5702260"/>
          <a:ext cx="58674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145</xdr:row>
      <xdr:rowOff>0</xdr:rowOff>
    </xdr:from>
    <xdr:to>
      <xdr:col>0</xdr:col>
      <xdr:colOff>2362200</xdr:colOff>
      <xdr:row>147</xdr:row>
      <xdr:rowOff>167640</xdr:rowOff>
    </xdr:to>
    <xdr:pic>
      <xdr:nvPicPr>
        <xdr:cNvPr id="310660" name="Imagem 5" descr="Descrição: LOGO_ASSET_G.jpg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02260"/>
          <a:ext cx="75438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150</xdr:row>
      <xdr:rowOff>22860</xdr:rowOff>
    </xdr:from>
    <xdr:to>
      <xdr:col>0</xdr:col>
      <xdr:colOff>2369820</xdr:colOff>
      <xdr:row>152</xdr:row>
      <xdr:rowOff>0</xdr:rowOff>
    </xdr:to>
    <xdr:pic>
      <xdr:nvPicPr>
        <xdr:cNvPr id="310661" name="Picture 1084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01420"/>
          <a:ext cx="75438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30480</xdr:colOff>
      <xdr:row>89</xdr:row>
      <xdr:rowOff>30480</xdr:rowOff>
    </xdr:from>
    <xdr:to>
      <xdr:col>1</xdr:col>
      <xdr:colOff>0</xdr:colOff>
      <xdr:row>95</xdr:row>
      <xdr:rowOff>7620</xdr:rowOff>
    </xdr:to>
    <xdr:pic>
      <xdr:nvPicPr>
        <xdr:cNvPr id="310662" name="Picture 457" descr="Assinatura de email_Leme_final_2-08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5918180"/>
          <a:ext cx="7239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59</xdr:row>
      <xdr:rowOff>7620</xdr:rowOff>
    </xdr:from>
    <xdr:to>
      <xdr:col>0</xdr:col>
      <xdr:colOff>624840</xdr:colOff>
      <xdr:row>62</xdr:row>
      <xdr:rowOff>106680</xdr:rowOff>
    </xdr:to>
    <xdr:pic>
      <xdr:nvPicPr>
        <xdr:cNvPr id="310663" name="Picture 983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68940"/>
          <a:ext cx="6248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109</xdr:row>
      <xdr:rowOff>38100</xdr:rowOff>
    </xdr:from>
    <xdr:to>
      <xdr:col>0</xdr:col>
      <xdr:colOff>2369820</xdr:colOff>
      <xdr:row>111</xdr:row>
      <xdr:rowOff>167640</xdr:rowOff>
    </xdr:to>
    <xdr:pic>
      <xdr:nvPicPr>
        <xdr:cNvPr id="310664" name="Picture 1436" descr="untitled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31000"/>
          <a:ext cx="754380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</xdr:colOff>
      <xdr:row>65</xdr:row>
      <xdr:rowOff>22860</xdr:rowOff>
    </xdr:from>
    <xdr:to>
      <xdr:col>0</xdr:col>
      <xdr:colOff>624840</xdr:colOff>
      <xdr:row>68</xdr:row>
      <xdr:rowOff>129540</xdr:rowOff>
    </xdr:to>
    <xdr:pic>
      <xdr:nvPicPr>
        <xdr:cNvPr id="310665" name="rg_hi" descr="http://t3.gstatic.com/images?q=tbn:ANd9GcT28yC-rKR41tY0Ysd8WvK1lV_jnEYBn5vX2R3FK4cgToiEwdWM">
          <a:hlinkClick xmlns:r="http://schemas.openxmlformats.org/officeDocument/2006/relationships" r:id="rId1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11635740"/>
          <a:ext cx="61722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</xdr:colOff>
      <xdr:row>135</xdr:row>
      <xdr:rowOff>22860</xdr:rowOff>
    </xdr:from>
    <xdr:to>
      <xdr:col>0</xdr:col>
      <xdr:colOff>2369820</xdr:colOff>
      <xdr:row>137</xdr:row>
      <xdr:rowOff>152400</xdr:rowOff>
    </xdr:to>
    <xdr:pic>
      <xdr:nvPicPr>
        <xdr:cNvPr id="310666" name="Picture 115" descr="cid:image004.png@01CDB130.54988280"/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23972520"/>
          <a:ext cx="746760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746760</xdr:colOff>
      <xdr:row>142</xdr:row>
      <xdr:rowOff>144780</xdr:rowOff>
    </xdr:to>
    <xdr:pic>
      <xdr:nvPicPr>
        <xdr:cNvPr id="310667" name="Picture 272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825960"/>
          <a:ext cx="74676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114</xdr:row>
      <xdr:rowOff>0</xdr:rowOff>
    </xdr:from>
    <xdr:to>
      <xdr:col>0</xdr:col>
      <xdr:colOff>746760</xdr:colOff>
      <xdr:row>117</xdr:row>
      <xdr:rowOff>0</xdr:rowOff>
    </xdr:to>
    <xdr:pic>
      <xdr:nvPicPr>
        <xdr:cNvPr id="310668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269200"/>
          <a:ext cx="74676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96</xdr:row>
      <xdr:rowOff>144780</xdr:rowOff>
    </xdr:from>
    <xdr:to>
      <xdr:col>0</xdr:col>
      <xdr:colOff>731520</xdr:colOff>
      <xdr:row>100</xdr:row>
      <xdr:rowOff>7620</xdr:rowOff>
    </xdr:to>
    <xdr:pic>
      <xdr:nvPicPr>
        <xdr:cNvPr id="310669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259300"/>
          <a:ext cx="73152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7620</xdr:rowOff>
    </xdr:from>
    <xdr:to>
      <xdr:col>0</xdr:col>
      <xdr:colOff>746760</xdr:colOff>
      <xdr:row>41</xdr:row>
      <xdr:rowOff>22860</xdr:rowOff>
    </xdr:to>
    <xdr:pic>
      <xdr:nvPicPr>
        <xdr:cNvPr id="310670" name="Imagem 32"/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2660"/>
          <a:ext cx="746760" cy="1242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</xdr:colOff>
      <xdr:row>153</xdr:row>
      <xdr:rowOff>22860</xdr:rowOff>
    </xdr:from>
    <xdr:to>
      <xdr:col>0</xdr:col>
      <xdr:colOff>731520</xdr:colOff>
      <xdr:row>155</xdr:row>
      <xdr:rowOff>7620</xdr:rowOff>
    </xdr:to>
    <xdr:pic>
      <xdr:nvPicPr>
        <xdr:cNvPr id="310671" name="Imagem 1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27127200"/>
          <a:ext cx="70866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3</xdr:row>
      <xdr:rowOff>15240</xdr:rowOff>
    </xdr:from>
    <xdr:to>
      <xdr:col>0</xdr:col>
      <xdr:colOff>1333500</xdr:colOff>
      <xdr:row>13</xdr:row>
      <xdr:rowOff>121920</xdr:rowOff>
    </xdr:to>
    <xdr:pic>
      <xdr:nvPicPr>
        <xdr:cNvPr id="311626" name="Picture 1" descr="b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426720"/>
          <a:ext cx="1310640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</xdr:colOff>
      <xdr:row>16</xdr:row>
      <xdr:rowOff>15240</xdr:rowOff>
    </xdr:from>
    <xdr:to>
      <xdr:col>0</xdr:col>
      <xdr:colOff>1333500</xdr:colOff>
      <xdr:row>25</xdr:row>
      <xdr:rowOff>121920</xdr:rowOff>
    </xdr:to>
    <xdr:pic>
      <xdr:nvPicPr>
        <xdr:cNvPr id="311627" name="95x66" descr="LOGO_CAIXA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2110740"/>
          <a:ext cx="1325880" cy="1272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</xdr:colOff>
      <xdr:row>28</xdr:row>
      <xdr:rowOff>7620</xdr:rowOff>
    </xdr:from>
    <xdr:to>
      <xdr:col>0</xdr:col>
      <xdr:colOff>1333500</xdr:colOff>
      <xdr:row>30</xdr:row>
      <xdr:rowOff>0</xdr:rowOff>
    </xdr:to>
    <xdr:pic>
      <xdr:nvPicPr>
        <xdr:cNvPr id="311628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3657600"/>
          <a:ext cx="132588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75</xdr:row>
      <xdr:rowOff>7620</xdr:rowOff>
    </xdr:from>
    <xdr:to>
      <xdr:col>0</xdr:col>
      <xdr:colOff>1333500</xdr:colOff>
      <xdr:row>79</xdr:row>
      <xdr:rowOff>0</xdr:rowOff>
    </xdr:to>
    <xdr:pic>
      <xdr:nvPicPr>
        <xdr:cNvPr id="311629" name="Picture 9" descr="logo LMX_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29800"/>
          <a:ext cx="133350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</xdr:colOff>
      <xdr:row>65</xdr:row>
      <xdr:rowOff>7620</xdr:rowOff>
    </xdr:from>
    <xdr:to>
      <xdr:col>1</xdr:col>
      <xdr:colOff>0</xdr:colOff>
      <xdr:row>69</xdr:row>
      <xdr:rowOff>0</xdr:rowOff>
    </xdr:to>
    <xdr:pic>
      <xdr:nvPicPr>
        <xdr:cNvPr id="311630" name="Picture 16" descr="logo_só oi.jp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8496300"/>
          <a:ext cx="133350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45720</xdr:colOff>
      <xdr:row>71</xdr:row>
      <xdr:rowOff>7620</xdr:rowOff>
    </xdr:from>
    <xdr:to>
      <xdr:col>0</xdr:col>
      <xdr:colOff>1363980</xdr:colOff>
      <xdr:row>72</xdr:row>
      <xdr:rowOff>129540</xdr:rowOff>
    </xdr:to>
    <xdr:pic>
      <xdr:nvPicPr>
        <xdr:cNvPr id="311631" name="Picture 18" descr="parana banco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9311640"/>
          <a:ext cx="129540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</xdr:colOff>
      <xdr:row>45</xdr:row>
      <xdr:rowOff>7620</xdr:rowOff>
    </xdr:from>
    <xdr:to>
      <xdr:col>0</xdr:col>
      <xdr:colOff>1333500</xdr:colOff>
      <xdr:row>52</xdr:row>
      <xdr:rowOff>0</xdr:rowOff>
    </xdr:to>
    <xdr:pic>
      <xdr:nvPicPr>
        <xdr:cNvPr id="311632" name="Picture 21" descr="Cópia de itau_master_brand.jpg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5905500"/>
          <a:ext cx="131064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93</xdr:row>
      <xdr:rowOff>15240</xdr:rowOff>
    </xdr:from>
    <xdr:to>
      <xdr:col>1</xdr:col>
      <xdr:colOff>0</xdr:colOff>
      <xdr:row>96</xdr:row>
      <xdr:rowOff>121920</xdr:rowOff>
    </xdr:to>
    <xdr:pic>
      <xdr:nvPicPr>
        <xdr:cNvPr id="311633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37720"/>
          <a:ext cx="134112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</xdr:colOff>
      <xdr:row>113</xdr:row>
      <xdr:rowOff>15240</xdr:rowOff>
    </xdr:from>
    <xdr:to>
      <xdr:col>0</xdr:col>
      <xdr:colOff>2369820</xdr:colOff>
      <xdr:row>117</xdr:row>
      <xdr:rowOff>129540</xdr:rowOff>
    </xdr:to>
    <xdr:pic>
      <xdr:nvPicPr>
        <xdr:cNvPr id="311634" name="Picture 1" descr="logo_atico_mail2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4866620"/>
          <a:ext cx="131826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</xdr:colOff>
      <xdr:row>107</xdr:row>
      <xdr:rowOff>15240</xdr:rowOff>
    </xdr:from>
    <xdr:to>
      <xdr:col>0</xdr:col>
      <xdr:colOff>1333500</xdr:colOff>
      <xdr:row>111</xdr:row>
      <xdr:rowOff>22860</xdr:rowOff>
    </xdr:to>
    <xdr:pic>
      <xdr:nvPicPr>
        <xdr:cNvPr id="311635" name="Picture 673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14051280"/>
          <a:ext cx="132588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124</xdr:row>
      <xdr:rowOff>7620</xdr:rowOff>
    </xdr:from>
    <xdr:to>
      <xdr:col>1</xdr:col>
      <xdr:colOff>0</xdr:colOff>
      <xdr:row>126</xdr:row>
      <xdr:rowOff>0</xdr:rowOff>
    </xdr:to>
    <xdr:pic>
      <xdr:nvPicPr>
        <xdr:cNvPr id="311636" name="Imagem 5" descr="Descrição: LOGO_ASSET_G.jpg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22040"/>
          <a:ext cx="13411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128</xdr:row>
      <xdr:rowOff>15240</xdr:rowOff>
    </xdr:from>
    <xdr:to>
      <xdr:col>0</xdr:col>
      <xdr:colOff>2369820</xdr:colOff>
      <xdr:row>130</xdr:row>
      <xdr:rowOff>0</xdr:rowOff>
    </xdr:to>
    <xdr:pic>
      <xdr:nvPicPr>
        <xdr:cNvPr id="311637" name="Picture 1084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47820"/>
          <a:ext cx="134112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</xdr:colOff>
      <xdr:row>81</xdr:row>
      <xdr:rowOff>7620</xdr:rowOff>
    </xdr:from>
    <xdr:to>
      <xdr:col>0</xdr:col>
      <xdr:colOff>1333500</xdr:colOff>
      <xdr:row>87</xdr:row>
      <xdr:rowOff>0</xdr:rowOff>
    </xdr:to>
    <xdr:pic>
      <xdr:nvPicPr>
        <xdr:cNvPr id="311638" name="Picture 457" descr="Assinatura de email_Leme_final_2-08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0645140"/>
          <a:ext cx="131064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54</xdr:row>
      <xdr:rowOff>15240</xdr:rowOff>
    </xdr:from>
    <xdr:to>
      <xdr:col>0</xdr:col>
      <xdr:colOff>1333500</xdr:colOff>
      <xdr:row>56</xdr:row>
      <xdr:rowOff>0</xdr:rowOff>
    </xdr:to>
    <xdr:pic>
      <xdr:nvPicPr>
        <xdr:cNvPr id="311639" name="Picture 983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78980"/>
          <a:ext cx="133350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99</xdr:row>
      <xdr:rowOff>7620</xdr:rowOff>
    </xdr:from>
    <xdr:to>
      <xdr:col>1</xdr:col>
      <xdr:colOff>0</xdr:colOff>
      <xdr:row>101</xdr:row>
      <xdr:rowOff>0</xdr:rowOff>
    </xdr:to>
    <xdr:pic>
      <xdr:nvPicPr>
        <xdr:cNvPr id="311640" name="Picture 1436" descr="untitled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007340"/>
          <a:ext cx="13411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</xdr:colOff>
      <xdr:row>58</xdr:row>
      <xdr:rowOff>7620</xdr:rowOff>
    </xdr:from>
    <xdr:to>
      <xdr:col>1</xdr:col>
      <xdr:colOff>0</xdr:colOff>
      <xdr:row>62</xdr:row>
      <xdr:rowOff>0</xdr:rowOff>
    </xdr:to>
    <xdr:pic>
      <xdr:nvPicPr>
        <xdr:cNvPr id="311641" name="rg_hi" descr="http://t3.gstatic.com/images?q=tbn:ANd9GcT28yC-rKR41tY0Ysd8WvK1lV_jnEYBn5vX2R3FK4cgToiEwdWM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7589520"/>
          <a:ext cx="13335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120</xdr:row>
      <xdr:rowOff>7620</xdr:rowOff>
    </xdr:from>
    <xdr:to>
      <xdr:col>1</xdr:col>
      <xdr:colOff>0</xdr:colOff>
      <xdr:row>121</xdr:row>
      <xdr:rowOff>121920</xdr:rowOff>
    </xdr:to>
    <xdr:pic>
      <xdr:nvPicPr>
        <xdr:cNvPr id="311642" name="Picture 272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803880"/>
          <a:ext cx="134112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</xdr:colOff>
      <xdr:row>103</xdr:row>
      <xdr:rowOff>7620</xdr:rowOff>
    </xdr:from>
    <xdr:to>
      <xdr:col>0</xdr:col>
      <xdr:colOff>1333500</xdr:colOff>
      <xdr:row>104</xdr:row>
      <xdr:rowOff>121920</xdr:rowOff>
    </xdr:to>
    <xdr:pic>
      <xdr:nvPicPr>
        <xdr:cNvPr id="311643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3525500"/>
          <a:ext cx="131064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89</xdr:row>
      <xdr:rowOff>15240</xdr:rowOff>
    </xdr:from>
    <xdr:to>
      <xdr:col>0</xdr:col>
      <xdr:colOff>1333500</xdr:colOff>
      <xdr:row>90</xdr:row>
      <xdr:rowOff>121920</xdr:rowOff>
    </xdr:to>
    <xdr:pic>
      <xdr:nvPicPr>
        <xdr:cNvPr id="311644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719560"/>
          <a:ext cx="13335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</xdr:colOff>
      <xdr:row>32</xdr:row>
      <xdr:rowOff>7620</xdr:rowOff>
    </xdr:from>
    <xdr:to>
      <xdr:col>0</xdr:col>
      <xdr:colOff>1333500</xdr:colOff>
      <xdr:row>38</xdr:row>
      <xdr:rowOff>121920</xdr:rowOff>
    </xdr:to>
    <xdr:pic>
      <xdr:nvPicPr>
        <xdr:cNvPr id="311645" name="Imagem 32"/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4175760"/>
          <a:ext cx="132588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</xdr:colOff>
      <xdr:row>132</xdr:row>
      <xdr:rowOff>7620</xdr:rowOff>
    </xdr:from>
    <xdr:to>
      <xdr:col>0</xdr:col>
      <xdr:colOff>1333500</xdr:colOff>
      <xdr:row>134</xdr:row>
      <xdr:rowOff>121920</xdr:rowOff>
    </xdr:to>
    <xdr:pic>
      <xdr:nvPicPr>
        <xdr:cNvPr id="311646" name="Imagem 1"/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17358360"/>
          <a:ext cx="13258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</xdr:colOff>
      <xdr:row>41</xdr:row>
      <xdr:rowOff>7620</xdr:rowOff>
    </xdr:from>
    <xdr:to>
      <xdr:col>1</xdr:col>
      <xdr:colOff>0</xdr:colOff>
      <xdr:row>43</xdr:row>
      <xdr:rowOff>0</xdr:rowOff>
    </xdr:to>
    <xdr:pic>
      <xdr:nvPicPr>
        <xdr:cNvPr id="311647" name="Imagem 26" descr="fdmasset.bmp"/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5341620"/>
          <a:ext cx="133350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3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comments" Target="../comments3.xml"/><Relationship Id="rId4" Type="http://schemas.openxmlformats.org/officeDocument/2006/relationships/vmlDrawing" Target="../drawings/vmlDrawing5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9"/>
  <sheetViews>
    <sheetView topLeftCell="A9" workbookViewId="0">
      <selection activeCell="E26" sqref="E26"/>
    </sheetView>
  </sheetViews>
  <sheetFormatPr defaultRowHeight="13.2" x14ac:dyDescent="0.25"/>
  <cols>
    <col min="1" max="1" width="11" customWidth="1"/>
    <col min="2" max="2" width="48.44140625" customWidth="1"/>
    <col min="3" max="3" width="12.109375" customWidth="1"/>
    <col min="4" max="4" width="7.5546875" customWidth="1"/>
    <col min="5" max="5" width="17.5546875" customWidth="1"/>
    <col min="6" max="6" width="15.6640625" customWidth="1"/>
    <col min="7" max="7" width="18.5546875" customWidth="1"/>
    <col min="8" max="8" width="9.109375" customWidth="1"/>
  </cols>
  <sheetData>
    <row r="1" spans="1:7" ht="13.8" thickBot="1" x14ac:dyDescent="0.3">
      <c r="A1" s="1" t="s">
        <v>144</v>
      </c>
      <c r="B1" s="2"/>
      <c r="C1" s="2"/>
      <c r="D1" s="2"/>
      <c r="E1" s="2"/>
      <c r="F1" s="2"/>
      <c r="G1" s="3"/>
    </row>
    <row r="2" spans="1:7" ht="17.399999999999999" x14ac:dyDescent="0.3">
      <c r="A2" s="4"/>
      <c r="B2" s="5"/>
      <c r="C2" s="6" t="s">
        <v>143</v>
      </c>
      <c r="D2" s="5"/>
      <c r="E2" s="7" t="s">
        <v>0</v>
      </c>
      <c r="F2" s="7"/>
      <c r="G2" s="7"/>
    </row>
    <row r="3" spans="1:7" ht="16.2" thickBot="1" x14ac:dyDescent="0.35">
      <c r="A3" s="8"/>
      <c r="B3" s="8"/>
      <c r="C3" s="9"/>
      <c r="F3" s="10"/>
      <c r="G3" s="11"/>
    </row>
    <row r="4" spans="1:7" ht="13.8" thickBot="1" x14ac:dyDescent="0.3">
      <c r="A4" s="303"/>
      <c r="B4" s="206" t="s">
        <v>102</v>
      </c>
      <c r="C4" s="255" t="s">
        <v>1</v>
      </c>
      <c r="D4" s="271" t="s">
        <v>2</v>
      </c>
      <c r="E4" s="255" t="s">
        <v>3</v>
      </c>
      <c r="F4" s="269" t="s">
        <v>4</v>
      </c>
      <c r="G4" s="272" t="s">
        <v>5</v>
      </c>
    </row>
    <row r="5" spans="1:7" ht="13.8" thickBot="1" x14ac:dyDescent="0.3">
      <c r="A5" s="42"/>
      <c r="B5" s="16" t="s">
        <v>6</v>
      </c>
      <c r="C5" s="17">
        <v>7644484.71</v>
      </c>
      <c r="D5" s="362">
        <v>-2.5124</v>
      </c>
      <c r="E5" s="231">
        <v>2.2125225660000001</v>
      </c>
      <c r="F5" s="18" t="s">
        <v>119</v>
      </c>
      <c r="G5" s="18" t="s">
        <v>7</v>
      </c>
    </row>
    <row r="6" spans="1:7" ht="13.8" thickBot="1" x14ac:dyDescent="0.3">
      <c r="A6" s="42"/>
      <c r="B6" s="19" t="s">
        <v>8</v>
      </c>
      <c r="C6" s="27">
        <v>1123320.1100000001</v>
      </c>
      <c r="D6" s="361">
        <v>-0.224</v>
      </c>
      <c r="E6" s="22" t="s">
        <v>145</v>
      </c>
      <c r="F6" s="22" t="s">
        <v>106</v>
      </c>
      <c r="G6" s="22" t="s">
        <v>9</v>
      </c>
    </row>
    <row r="7" spans="1:7" ht="13.8" thickBot="1" x14ac:dyDescent="0.3">
      <c r="A7" s="42"/>
      <c r="B7" s="23" t="s">
        <v>10</v>
      </c>
      <c r="C7" s="17">
        <v>7838136.9800000004</v>
      </c>
      <c r="D7" s="362">
        <v>-2.5882999999999998</v>
      </c>
      <c r="E7" s="18" t="s">
        <v>146</v>
      </c>
      <c r="F7" s="18" t="s">
        <v>118</v>
      </c>
      <c r="G7" s="18" t="s">
        <v>9</v>
      </c>
    </row>
    <row r="8" spans="1:7" ht="13.8" thickBot="1" x14ac:dyDescent="0.3">
      <c r="A8" s="42"/>
      <c r="B8" s="19" t="s">
        <v>11</v>
      </c>
      <c r="C8" s="17">
        <v>8633535.2799999993</v>
      </c>
      <c r="D8" s="355">
        <v>0.37030000000000002</v>
      </c>
      <c r="E8" s="18" t="s">
        <v>147</v>
      </c>
      <c r="F8" s="18" t="s">
        <v>148</v>
      </c>
      <c r="G8" s="18" t="s">
        <v>12</v>
      </c>
    </row>
    <row r="9" spans="1:7" ht="13.8" thickBot="1" x14ac:dyDescent="0.3">
      <c r="A9" s="42"/>
      <c r="B9" s="19" t="s">
        <v>13</v>
      </c>
      <c r="C9" s="17">
        <v>730661.66</v>
      </c>
      <c r="D9" s="355">
        <v>0.37030000000000002</v>
      </c>
      <c r="E9" s="18" t="s">
        <v>147</v>
      </c>
      <c r="F9" s="18" t="s">
        <v>14</v>
      </c>
      <c r="G9" s="18" t="s">
        <v>12</v>
      </c>
    </row>
    <row r="10" spans="1:7" ht="13.8" thickBot="1" x14ac:dyDescent="0.3">
      <c r="A10" s="254"/>
      <c r="B10" s="19" t="s">
        <v>15</v>
      </c>
      <c r="C10" s="20">
        <v>1692350.05</v>
      </c>
      <c r="D10" s="355">
        <v>0.37030000000000002</v>
      </c>
      <c r="E10" s="18" t="s">
        <v>147</v>
      </c>
      <c r="F10" s="22" t="s">
        <v>149</v>
      </c>
      <c r="G10" s="22" t="s">
        <v>12</v>
      </c>
    </row>
    <row r="11" spans="1:7" ht="13.8" thickBot="1" x14ac:dyDescent="0.3">
      <c r="A11" s="263"/>
      <c r="B11" s="306" t="s">
        <v>99</v>
      </c>
      <c r="C11" s="264"/>
      <c r="D11" s="268"/>
      <c r="E11" s="261"/>
      <c r="F11" s="270"/>
      <c r="G11" s="262"/>
    </row>
    <row r="12" spans="1:7" ht="13.8" thickBot="1" x14ac:dyDescent="0.3">
      <c r="A12" s="37"/>
      <c r="B12" s="16" t="s">
        <v>16</v>
      </c>
      <c r="C12" s="27">
        <v>1749209.28</v>
      </c>
      <c r="D12" s="346" t="s">
        <v>150</v>
      </c>
      <c r="E12" s="22" t="s">
        <v>151</v>
      </c>
      <c r="F12" s="22" t="s">
        <v>17</v>
      </c>
      <c r="G12" s="22" t="s">
        <v>117</v>
      </c>
    </row>
    <row r="13" spans="1:7" ht="13.8" thickBot="1" x14ac:dyDescent="0.3">
      <c r="A13" s="321"/>
      <c r="B13" s="306" t="s">
        <v>99</v>
      </c>
      <c r="C13" s="264"/>
      <c r="D13" s="268"/>
      <c r="E13" s="261"/>
      <c r="F13" s="270"/>
      <c r="G13" s="262"/>
    </row>
    <row r="14" spans="1:7" ht="13.8" thickBot="1" x14ac:dyDescent="0.3">
      <c r="A14" s="321"/>
      <c r="B14" s="99" t="s">
        <v>46</v>
      </c>
      <c r="C14" s="25">
        <v>28093.67</v>
      </c>
      <c r="D14" s="345">
        <v>-6.21</v>
      </c>
      <c r="E14" s="118">
        <v>468.227868</v>
      </c>
      <c r="F14" s="127">
        <v>60</v>
      </c>
      <c r="G14" s="115" t="s">
        <v>22</v>
      </c>
    </row>
    <row r="15" spans="1:7" ht="13.8" thickBot="1" x14ac:dyDescent="0.3">
      <c r="A15" s="28"/>
      <c r="B15" s="29" t="s">
        <v>18</v>
      </c>
      <c r="C15" s="30">
        <f>SUM(C14+C12+C10+C9+C8+C7+C6+C5)</f>
        <v>29439791.740000002</v>
      </c>
      <c r="D15" s="31"/>
      <c r="E15" s="32"/>
      <c r="F15" s="33"/>
      <c r="G15" s="34"/>
    </row>
    <row r="16" spans="1:7" ht="13.8" thickBot="1" x14ac:dyDescent="0.3">
      <c r="A16" s="28"/>
      <c r="B16" s="53"/>
      <c r="C16" s="54"/>
      <c r="D16" s="316"/>
      <c r="E16" s="132"/>
      <c r="F16" s="317"/>
      <c r="G16" s="318"/>
    </row>
    <row r="17" spans="1:7" ht="13.8" thickBot="1" x14ac:dyDescent="0.3">
      <c r="A17" s="304"/>
      <c r="B17" s="260" t="s">
        <v>101</v>
      </c>
      <c r="C17" s="255" t="s">
        <v>1</v>
      </c>
      <c r="D17" s="336" t="s">
        <v>2</v>
      </c>
      <c r="E17" s="255" t="s">
        <v>3</v>
      </c>
      <c r="F17" s="269" t="s">
        <v>4</v>
      </c>
      <c r="G17" s="255" t="s">
        <v>5</v>
      </c>
    </row>
    <row r="18" spans="1:7" ht="13.8" thickBot="1" x14ac:dyDescent="0.3">
      <c r="A18" s="305"/>
      <c r="B18" s="16" t="s">
        <v>120</v>
      </c>
      <c r="C18" s="335">
        <v>4096937.56</v>
      </c>
      <c r="D18" s="352">
        <v>0.84030000000000005</v>
      </c>
      <c r="E18" s="354">
        <v>2.082049</v>
      </c>
      <c r="F18" s="262" t="s">
        <v>132</v>
      </c>
      <c r="G18" s="255"/>
    </row>
    <row r="19" spans="1:7" ht="13.8" thickBot="1" x14ac:dyDescent="0.3">
      <c r="A19" s="252"/>
      <c r="B19" s="253" t="s">
        <v>19</v>
      </c>
      <c r="C19" s="39">
        <v>33258995.170000002</v>
      </c>
      <c r="D19" s="365">
        <v>2.2067999999999999</v>
      </c>
      <c r="E19" s="41" t="s">
        <v>152</v>
      </c>
      <c r="F19" s="70" t="s">
        <v>73</v>
      </c>
      <c r="G19" s="41" t="s">
        <v>7</v>
      </c>
    </row>
    <row r="20" spans="1:7" ht="13.8" thickBot="1" x14ac:dyDescent="0.3">
      <c r="A20" s="38"/>
      <c r="B20" s="253" t="s">
        <v>20</v>
      </c>
      <c r="C20" s="39">
        <v>5671980</v>
      </c>
      <c r="D20" s="353">
        <v>1.3219000000000001</v>
      </c>
      <c r="E20" s="41" t="s">
        <v>153</v>
      </c>
      <c r="F20" s="41" t="s">
        <v>21</v>
      </c>
      <c r="G20" s="40" t="s">
        <v>22</v>
      </c>
    </row>
    <row r="21" spans="1:7" ht="13.8" thickBot="1" x14ac:dyDescent="0.3">
      <c r="A21" s="263"/>
      <c r="B21" s="206" t="s">
        <v>100</v>
      </c>
      <c r="C21" s="266"/>
      <c r="D21" s="267"/>
      <c r="E21" s="262"/>
      <c r="F21" s="262"/>
      <c r="G21" s="262"/>
    </row>
    <row r="22" spans="1:7" ht="13.8" thickBot="1" x14ac:dyDescent="0.3">
      <c r="A22" s="42"/>
      <c r="B22" s="23" t="s">
        <v>23</v>
      </c>
      <c r="C22" s="20">
        <v>3118826</v>
      </c>
      <c r="D22" s="351" t="s">
        <v>154</v>
      </c>
      <c r="E22" s="22" t="s">
        <v>155</v>
      </c>
      <c r="F22" s="22" t="s">
        <v>139</v>
      </c>
      <c r="G22" s="21" t="s">
        <v>22</v>
      </c>
    </row>
    <row r="23" spans="1:7" ht="13.8" thickBot="1" x14ac:dyDescent="0.3">
      <c r="A23" s="263"/>
      <c r="B23" s="206" t="s">
        <v>99</v>
      </c>
      <c r="C23" s="264"/>
      <c r="D23" s="265"/>
      <c r="E23" s="262" t="s">
        <v>0</v>
      </c>
      <c r="F23" s="262"/>
      <c r="G23" s="262"/>
    </row>
    <row r="24" spans="1:7" ht="13.8" thickBot="1" x14ac:dyDescent="0.3">
      <c r="A24" s="42"/>
      <c r="B24" s="16" t="s">
        <v>24</v>
      </c>
      <c r="C24" s="44">
        <v>1867688.08</v>
      </c>
      <c r="D24" s="343">
        <v>-6.71</v>
      </c>
      <c r="E24" s="61" t="s">
        <v>156</v>
      </c>
      <c r="F24" s="61" t="s">
        <v>121</v>
      </c>
      <c r="G24" s="47" t="s">
        <v>25</v>
      </c>
    </row>
    <row r="25" spans="1:7" ht="13.8" thickBot="1" x14ac:dyDescent="0.3">
      <c r="A25" s="42"/>
      <c r="B25" s="12" t="s">
        <v>26</v>
      </c>
      <c r="C25" s="44"/>
      <c r="D25" s="315"/>
      <c r="E25" s="47"/>
      <c r="F25" s="47"/>
      <c r="G25" s="47"/>
    </row>
    <row r="26" spans="1:7" ht="13.8" thickBot="1" x14ac:dyDescent="0.3">
      <c r="A26" s="254"/>
      <c r="B26" s="19" t="s">
        <v>27</v>
      </c>
      <c r="C26" s="44">
        <v>1829960</v>
      </c>
      <c r="D26" s="343">
        <v>-1.0831999999999999</v>
      </c>
      <c r="E26" s="61" t="s">
        <v>511</v>
      </c>
      <c r="F26" s="61" t="s">
        <v>512</v>
      </c>
      <c r="G26" s="47" t="s">
        <v>80</v>
      </c>
    </row>
    <row r="27" spans="1:7" ht="13.8" thickBot="1" x14ac:dyDescent="0.3">
      <c r="A27" s="28"/>
      <c r="B27" s="29" t="s">
        <v>18</v>
      </c>
      <c r="C27" s="50">
        <f>SUM(C18+C19+C20+C22+C24+C26)</f>
        <v>49844386.810000002</v>
      </c>
      <c r="D27" s="51"/>
      <c r="E27" s="52"/>
      <c r="F27" s="52"/>
      <c r="G27" s="34"/>
    </row>
    <row r="28" spans="1:7" ht="13.8" thickBot="1" x14ac:dyDescent="0.3">
      <c r="A28" s="28"/>
      <c r="B28" s="53"/>
      <c r="C28" s="54"/>
      <c r="D28" s="55"/>
      <c r="E28" s="56"/>
      <c r="F28" s="56"/>
      <c r="G28" s="57"/>
    </row>
    <row r="29" spans="1:7" ht="13.8" thickBot="1" x14ac:dyDescent="0.3">
      <c r="A29" s="305"/>
      <c r="B29" s="260" t="s">
        <v>96</v>
      </c>
      <c r="C29" s="255" t="s">
        <v>1</v>
      </c>
      <c r="D29" s="261" t="s">
        <v>2</v>
      </c>
      <c r="E29" s="257" t="s">
        <v>3</v>
      </c>
      <c r="F29" s="258" t="s">
        <v>4</v>
      </c>
      <c r="G29" s="257" t="s">
        <v>5</v>
      </c>
    </row>
    <row r="30" spans="1:7" ht="13.8" thickBot="1" x14ac:dyDescent="0.3">
      <c r="A30" s="38"/>
      <c r="B30" s="97" t="s">
        <v>98</v>
      </c>
      <c r="C30" s="98">
        <v>4035681.84</v>
      </c>
      <c r="D30" s="341">
        <v>-7.39</v>
      </c>
      <c r="E30" s="22" t="s">
        <v>157</v>
      </c>
      <c r="F30" s="22" t="s">
        <v>133</v>
      </c>
      <c r="G30" s="21" t="s">
        <v>28</v>
      </c>
    </row>
    <row r="31" spans="1:7" ht="13.8" thickBot="1" x14ac:dyDescent="0.3">
      <c r="A31" s="37"/>
      <c r="B31" s="16"/>
      <c r="C31" s="44"/>
      <c r="D31" s="46"/>
      <c r="E31" s="61"/>
      <c r="F31" s="47"/>
      <c r="G31" s="61"/>
    </row>
    <row r="32" spans="1:7" ht="13.8" thickBot="1" x14ac:dyDescent="0.3">
      <c r="A32" s="62"/>
      <c r="B32" s="63" t="s">
        <v>18</v>
      </c>
      <c r="C32" s="30">
        <f>SUM(C29:C31)</f>
        <v>4035681.84</v>
      </c>
      <c r="D32" s="64"/>
      <c r="E32" s="52"/>
      <c r="F32" s="52"/>
      <c r="G32" s="34"/>
    </row>
    <row r="33" spans="1:7" ht="13.8" thickBot="1" x14ac:dyDescent="0.3">
      <c r="A33" s="62"/>
      <c r="B33" s="53"/>
      <c r="C33" s="54"/>
      <c r="D33" s="65"/>
      <c r="E33" s="56"/>
      <c r="F33" s="56"/>
      <c r="G33" s="57"/>
    </row>
    <row r="34" spans="1:7" ht="13.8" thickBot="1" x14ac:dyDescent="0.3">
      <c r="A34" s="252"/>
      <c r="B34" s="12" t="s">
        <v>128</v>
      </c>
      <c r="C34" s="238" t="s">
        <v>1</v>
      </c>
      <c r="D34" s="284" t="s">
        <v>2</v>
      </c>
      <c r="E34" s="238" t="s">
        <v>3</v>
      </c>
      <c r="F34" s="285" t="s">
        <v>4</v>
      </c>
      <c r="G34" s="238" t="s">
        <v>5</v>
      </c>
    </row>
    <row r="35" spans="1:7" ht="13.8" thickBot="1" x14ac:dyDescent="0.3">
      <c r="A35" s="38"/>
      <c r="B35" s="302" t="s">
        <v>129</v>
      </c>
      <c r="C35" s="68">
        <v>3804347.48</v>
      </c>
      <c r="D35" s="357"/>
      <c r="E35" s="70"/>
      <c r="F35" s="70" t="s">
        <v>32</v>
      </c>
      <c r="G35" s="69" t="s">
        <v>30</v>
      </c>
    </row>
    <row r="36" spans="1:7" ht="13.8" thickBot="1" x14ac:dyDescent="0.3">
      <c r="A36" s="38"/>
      <c r="B36" s="63" t="s">
        <v>18</v>
      </c>
      <c r="C36" s="30">
        <f>SUM(C33:C35)</f>
        <v>3804347.48</v>
      </c>
      <c r="D36" s="64"/>
      <c r="E36" s="52"/>
      <c r="F36" s="52"/>
      <c r="G36" s="34"/>
    </row>
    <row r="37" spans="1:7" ht="13.8" thickBot="1" x14ac:dyDescent="0.3">
      <c r="A37" s="38"/>
      <c r="B37" s="67" t="s">
        <v>74</v>
      </c>
      <c r="C37" s="68">
        <v>593638.38</v>
      </c>
      <c r="D37" s="344"/>
      <c r="E37" s="70"/>
      <c r="F37" s="69" t="s">
        <v>75</v>
      </c>
      <c r="G37" s="69" t="s">
        <v>30</v>
      </c>
    </row>
    <row r="38" spans="1:7" ht="13.8" thickBot="1" x14ac:dyDescent="0.3">
      <c r="A38" s="37"/>
      <c r="B38" s="67" t="s">
        <v>76</v>
      </c>
      <c r="C38" s="68">
        <v>1116236.75</v>
      </c>
      <c r="D38" s="357"/>
      <c r="E38" s="70"/>
      <c r="F38" s="70" t="s">
        <v>140</v>
      </c>
      <c r="G38" s="69" t="s">
        <v>30</v>
      </c>
    </row>
    <row r="39" spans="1:7" ht="13.8" thickBot="1" x14ac:dyDescent="0.3">
      <c r="A39" s="15"/>
      <c r="B39" s="67" t="s">
        <v>77</v>
      </c>
      <c r="C39" s="98">
        <v>1180169.79</v>
      </c>
      <c r="D39" s="360"/>
      <c r="E39" s="229"/>
      <c r="F39" s="21" t="s">
        <v>31</v>
      </c>
      <c r="G39" s="125" t="s">
        <v>30</v>
      </c>
    </row>
    <row r="40" spans="1:7" ht="13.8" thickBot="1" x14ac:dyDescent="0.3">
      <c r="A40" s="322"/>
      <c r="B40" s="63" t="s">
        <v>18</v>
      </c>
      <c r="C40" s="30">
        <f>SUM(C37:C39)</f>
        <v>2890044.92</v>
      </c>
      <c r="D40" s="64"/>
      <c r="E40" s="52"/>
      <c r="F40" s="52"/>
      <c r="G40" s="34"/>
    </row>
    <row r="41" spans="1:7" ht="13.8" thickBot="1" x14ac:dyDescent="0.3">
      <c r="A41" s="219"/>
      <c r="B41" s="116" t="s">
        <v>127</v>
      </c>
      <c r="C41" s="30">
        <f>SUM(C40+C36)</f>
        <v>6694392.4000000004</v>
      </c>
      <c r="D41" s="288"/>
      <c r="E41" s="52"/>
      <c r="F41" s="52"/>
      <c r="G41" s="34"/>
    </row>
    <row r="42" spans="1:7" ht="13.8" thickBot="1" x14ac:dyDescent="0.3">
      <c r="A42" s="289"/>
      <c r="B42" s="287"/>
      <c r="C42" s="286"/>
      <c r="D42" s="73"/>
      <c r="E42" s="74"/>
      <c r="F42" s="74"/>
      <c r="G42" s="75"/>
    </row>
    <row r="43" spans="1:7" ht="13.8" thickBot="1" x14ac:dyDescent="0.3">
      <c r="A43" s="259"/>
      <c r="B43" s="206" t="s">
        <v>95</v>
      </c>
      <c r="C43" s="257" t="s">
        <v>1</v>
      </c>
      <c r="D43" s="256" t="s">
        <v>2</v>
      </c>
      <c r="E43" s="257" t="s">
        <v>3</v>
      </c>
      <c r="F43" s="258" t="s">
        <v>4</v>
      </c>
      <c r="G43" s="257" t="s">
        <v>5</v>
      </c>
    </row>
    <row r="44" spans="1:7" ht="13.8" thickBot="1" x14ac:dyDescent="0.3">
      <c r="A44" s="233"/>
      <c r="B44" s="323" t="s">
        <v>85</v>
      </c>
      <c r="C44" s="78">
        <v>1860387.91</v>
      </c>
      <c r="D44" s="349">
        <v>0.97</v>
      </c>
      <c r="E44" s="61" t="s">
        <v>173</v>
      </c>
      <c r="F44" s="61" t="s">
        <v>88</v>
      </c>
      <c r="G44" s="61" t="s">
        <v>30</v>
      </c>
    </row>
    <row r="45" spans="1:7" ht="13.8" thickBot="1" x14ac:dyDescent="0.3">
      <c r="A45" s="234"/>
      <c r="B45" s="235"/>
      <c r="C45" s="80"/>
      <c r="D45" s="81"/>
      <c r="E45" s="82" t="s">
        <v>0</v>
      </c>
      <c r="F45" s="82"/>
      <c r="G45" s="82"/>
    </row>
    <row r="46" spans="1:7" ht="13.8" thickBot="1" x14ac:dyDescent="0.3">
      <c r="A46" s="28"/>
      <c r="B46" s="63" t="s">
        <v>18</v>
      </c>
      <c r="C46" s="30">
        <f>SUM(C44:C45)</f>
        <v>1860387.91</v>
      </c>
      <c r="D46" s="72"/>
      <c r="E46" s="52"/>
      <c r="F46" s="52"/>
      <c r="G46" s="34"/>
    </row>
    <row r="47" spans="1:7" ht="13.8" thickBot="1" x14ac:dyDescent="0.3">
      <c r="A47" s="28"/>
      <c r="B47" s="53"/>
      <c r="C47" s="54"/>
      <c r="D47" s="74"/>
      <c r="E47" s="56"/>
      <c r="F47" s="56"/>
      <c r="G47" s="57"/>
    </row>
    <row r="48" spans="1:7" ht="13.8" thickBot="1" x14ac:dyDescent="0.3">
      <c r="A48" s="239"/>
      <c r="B48" s="12" t="s">
        <v>33</v>
      </c>
      <c r="C48" s="13" t="s">
        <v>1</v>
      </c>
      <c r="D48" s="66" t="s">
        <v>2</v>
      </c>
      <c r="E48" s="58" t="s">
        <v>3</v>
      </c>
      <c r="F48" s="59" t="s">
        <v>4</v>
      </c>
      <c r="G48" s="58" t="s">
        <v>5</v>
      </c>
    </row>
    <row r="49" spans="1:7" ht="13.8" thickBot="1" x14ac:dyDescent="0.3">
      <c r="A49" s="84"/>
      <c r="B49" s="85" t="s">
        <v>34</v>
      </c>
      <c r="C49" s="44">
        <v>28727238.5</v>
      </c>
      <c r="D49" s="86"/>
      <c r="E49" s="24" t="s">
        <v>35</v>
      </c>
      <c r="F49" s="18" t="s">
        <v>122</v>
      </c>
      <c r="G49" s="18" t="s">
        <v>22</v>
      </c>
    </row>
    <row r="50" spans="1:7" ht="13.8" thickBot="1" x14ac:dyDescent="0.3">
      <c r="A50" s="87"/>
      <c r="B50" s="88" t="s">
        <v>36</v>
      </c>
      <c r="C50" s="68">
        <v>23132664.25</v>
      </c>
      <c r="D50" s="89"/>
      <c r="E50" s="70" t="s">
        <v>35</v>
      </c>
      <c r="F50" s="70" t="s">
        <v>37</v>
      </c>
      <c r="G50" s="70" t="s">
        <v>38</v>
      </c>
    </row>
    <row r="51" spans="1:7" ht="13.8" thickBot="1" x14ac:dyDescent="0.3">
      <c r="A51" s="240"/>
      <c r="B51" s="88" t="s">
        <v>39</v>
      </c>
      <c r="C51" s="68">
        <v>1986543.61</v>
      </c>
      <c r="D51" s="60"/>
      <c r="E51" s="22" t="s">
        <v>35</v>
      </c>
      <c r="F51" s="22" t="s">
        <v>174</v>
      </c>
      <c r="G51" s="22" t="s">
        <v>40</v>
      </c>
    </row>
    <row r="52" spans="1:7" ht="13.8" thickBot="1" x14ac:dyDescent="0.3">
      <c r="A52" s="62"/>
      <c r="B52" s="63" t="s">
        <v>18</v>
      </c>
      <c r="C52" s="30">
        <f>SUM(C49:C51)</f>
        <v>53846446.359999999</v>
      </c>
      <c r="D52" s="90"/>
      <c r="E52" s="52"/>
      <c r="F52" s="52"/>
      <c r="G52" s="34"/>
    </row>
    <row r="53" spans="1:7" ht="13.8" thickBot="1" x14ac:dyDescent="0.3">
      <c r="A53" s="91"/>
      <c r="B53" s="92"/>
      <c r="C53" s="93"/>
      <c r="D53" s="94"/>
      <c r="E53" s="95"/>
      <c r="F53" s="95"/>
      <c r="G53" s="96"/>
    </row>
    <row r="54" spans="1:7" ht="13.8" thickBot="1" x14ac:dyDescent="0.3">
      <c r="A54" s="28"/>
      <c r="B54" s="106"/>
      <c r="C54" s="107"/>
      <c r="D54" s="106"/>
      <c r="E54" s="107"/>
      <c r="F54" s="120"/>
      <c r="G54" s="121"/>
    </row>
    <row r="55" spans="1:7" ht="13.8" thickBot="1" x14ac:dyDescent="0.3">
      <c r="A55" s="668"/>
      <c r="B55" s="43" t="s">
        <v>41</v>
      </c>
      <c r="C55" s="13" t="s">
        <v>1</v>
      </c>
      <c r="D55" s="1" t="s">
        <v>2</v>
      </c>
      <c r="E55" s="13" t="s">
        <v>3</v>
      </c>
      <c r="F55" s="14" t="s">
        <v>4</v>
      </c>
      <c r="G55" s="13" t="s">
        <v>5</v>
      </c>
    </row>
    <row r="56" spans="1:7" ht="13.8" thickBot="1" x14ac:dyDescent="0.3">
      <c r="A56" s="669"/>
      <c r="B56" s="119" t="s">
        <v>43</v>
      </c>
      <c r="C56" s="68">
        <v>3591110.33</v>
      </c>
      <c r="D56" s="344">
        <v>-7.2263000000000002</v>
      </c>
      <c r="E56" s="70" t="s">
        <v>158</v>
      </c>
      <c r="F56" s="70" t="s">
        <v>44</v>
      </c>
      <c r="G56" s="70" t="s">
        <v>42</v>
      </c>
    </row>
    <row r="57" spans="1:7" ht="13.8" thickBot="1" x14ac:dyDescent="0.3">
      <c r="A57" s="670"/>
      <c r="B57" s="119"/>
      <c r="C57" s="68"/>
      <c r="D57" s="122"/>
      <c r="E57" s="69" t="s">
        <v>29</v>
      </c>
      <c r="F57" s="69"/>
      <c r="G57" s="70"/>
    </row>
    <row r="58" spans="1:7" ht="13.8" thickBot="1" x14ac:dyDescent="0.3">
      <c r="A58" s="36"/>
      <c r="B58" s="29" t="s">
        <v>18</v>
      </c>
      <c r="C58" s="117">
        <f>SUM(C55:C57)</f>
        <v>3591110.33</v>
      </c>
      <c r="D58" s="90"/>
      <c r="E58" s="52"/>
      <c r="F58" s="52"/>
      <c r="G58" s="34"/>
    </row>
    <row r="59" spans="1:7" ht="13.8" thickBot="1" x14ac:dyDescent="0.3">
      <c r="A59" s="123"/>
      <c r="B59" s="28"/>
      <c r="C59" s="28"/>
      <c r="D59" s="73"/>
      <c r="E59" s="73"/>
      <c r="F59" s="73"/>
      <c r="G59" s="124"/>
    </row>
    <row r="60" spans="1:7" ht="13.8" thickBot="1" x14ac:dyDescent="0.3">
      <c r="A60" s="274"/>
      <c r="B60" s="210" t="s">
        <v>103</v>
      </c>
      <c r="C60" s="255" t="s">
        <v>1</v>
      </c>
      <c r="D60" s="256" t="s">
        <v>2</v>
      </c>
      <c r="E60" s="257" t="s">
        <v>3</v>
      </c>
      <c r="F60" s="258" t="s">
        <v>4</v>
      </c>
      <c r="G60" s="257" t="s">
        <v>5</v>
      </c>
    </row>
    <row r="61" spans="1:7" ht="13.8" thickBot="1" x14ac:dyDescent="0.3">
      <c r="A61" s="138"/>
      <c r="B61" s="99" t="s">
        <v>47</v>
      </c>
      <c r="C61" s="25">
        <v>2377335.62</v>
      </c>
      <c r="D61" s="340">
        <v>-0.5867</v>
      </c>
      <c r="E61" s="26">
        <v>1755.1537854999999</v>
      </c>
      <c r="F61" s="115">
        <v>1354.488499</v>
      </c>
      <c r="G61" s="115" t="s">
        <v>22</v>
      </c>
    </row>
    <row r="62" spans="1:7" ht="13.8" thickBot="1" x14ac:dyDescent="0.3">
      <c r="A62" s="138"/>
      <c r="B62" s="43"/>
      <c r="C62" s="44"/>
      <c r="D62" s="126"/>
      <c r="E62" s="18"/>
      <c r="F62" s="18"/>
      <c r="G62" s="18"/>
    </row>
    <row r="63" spans="1:7" ht="13.8" thickBot="1" x14ac:dyDescent="0.3">
      <c r="A63" s="138"/>
      <c r="B63" s="99"/>
      <c r="C63" s="44"/>
      <c r="D63" s="139"/>
      <c r="E63" s="47"/>
      <c r="F63" s="47"/>
      <c r="G63" s="101"/>
    </row>
    <row r="64" spans="1:7" ht="13.8" thickBot="1" x14ac:dyDescent="0.3">
      <c r="A64" s="49"/>
      <c r="B64" s="29" t="s">
        <v>18</v>
      </c>
      <c r="C64" s="117">
        <f>SUM(C60:C63)</f>
        <v>2377335.62</v>
      </c>
      <c r="D64" s="141"/>
      <c r="E64" s="128"/>
      <c r="F64" s="129"/>
      <c r="G64" s="130"/>
    </row>
    <row r="65" spans="1:7" ht="13.8" thickBot="1" x14ac:dyDescent="0.3">
      <c r="A65" s="73"/>
      <c r="B65" s="53"/>
      <c r="C65" s="107"/>
      <c r="D65" s="132"/>
      <c r="E65" s="133"/>
      <c r="F65" s="142"/>
      <c r="G65" s="143"/>
    </row>
    <row r="66" spans="1:7" ht="13.8" thickBot="1" x14ac:dyDescent="0.3">
      <c r="A66" s="28"/>
      <c r="B66" s="43" t="s">
        <v>45</v>
      </c>
      <c r="C66" s="13" t="s">
        <v>1</v>
      </c>
      <c r="D66" s="1" t="s">
        <v>2</v>
      </c>
      <c r="E66" s="13" t="s">
        <v>3</v>
      </c>
      <c r="F66" s="14" t="s">
        <v>4</v>
      </c>
      <c r="G66" s="13" t="s">
        <v>5</v>
      </c>
    </row>
    <row r="67" spans="1:7" ht="13.8" thickBot="1" x14ac:dyDescent="0.3">
      <c r="A67" s="28"/>
      <c r="B67" s="171" t="s">
        <v>107</v>
      </c>
      <c r="C67" s="44">
        <v>1894295.56</v>
      </c>
      <c r="D67" s="343">
        <v>-7.34</v>
      </c>
      <c r="E67" s="61" t="s">
        <v>159</v>
      </c>
      <c r="F67" s="61" t="s">
        <v>136</v>
      </c>
      <c r="G67" s="101"/>
    </row>
    <row r="68" spans="1:7" ht="13.8" thickBot="1" x14ac:dyDescent="0.3">
      <c r="A68" s="28"/>
      <c r="B68" s="99" t="s">
        <v>48</v>
      </c>
      <c r="C68" s="44">
        <v>1619359.49</v>
      </c>
      <c r="D68" s="340">
        <v>-9.15</v>
      </c>
      <c r="E68" s="18" t="s">
        <v>160</v>
      </c>
      <c r="F68" s="24" t="s">
        <v>89</v>
      </c>
      <c r="G68" s="24" t="s">
        <v>105</v>
      </c>
    </row>
    <row r="69" spans="1:7" ht="13.8" thickBot="1" x14ac:dyDescent="0.3">
      <c r="A69" s="28"/>
      <c r="B69" s="99" t="s">
        <v>110</v>
      </c>
      <c r="C69" s="25">
        <v>1021366.25</v>
      </c>
      <c r="D69" s="284">
        <v>0.77</v>
      </c>
      <c r="E69" s="18" t="s">
        <v>161</v>
      </c>
      <c r="F69" s="24" t="s">
        <v>111</v>
      </c>
      <c r="G69" s="13"/>
    </row>
    <row r="70" spans="1:7" ht="13.8" thickBot="1" x14ac:dyDescent="0.3">
      <c r="A70" s="49"/>
      <c r="B70" s="63" t="s">
        <v>18</v>
      </c>
      <c r="C70" s="290">
        <f>SUM(C66:C69)</f>
        <v>4535021.3</v>
      </c>
      <c r="D70" s="132"/>
      <c r="E70" s="133"/>
      <c r="F70" s="142"/>
      <c r="G70" s="143"/>
    </row>
    <row r="71" spans="1:7" ht="13.8" thickBot="1" x14ac:dyDescent="0.3">
      <c r="A71" s="83"/>
      <c r="B71" s="132"/>
      <c r="C71" s="133"/>
      <c r="D71" s="134"/>
      <c r="E71" s="135"/>
      <c r="F71" s="136"/>
      <c r="G71" s="137"/>
    </row>
    <row r="72" spans="1:7" ht="13.8" thickBot="1" x14ac:dyDescent="0.3">
      <c r="A72" s="273"/>
      <c r="B72" s="210" t="s">
        <v>94</v>
      </c>
      <c r="C72" s="255" t="s">
        <v>1</v>
      </c>
      <c r="D72" s="256" t="s">
        <v>2</v>
      </c>
      <c r="E72" s="257" t="s">
        <v>3</v>
      </c>
      <c r="F72" s="258" t="s">
        <v>4</v>
      </c>
      <c r="G72" s="257" t="s">
        <v>5</v>
      </c>
    </row>
    <row r="73" spans="1:7" ht="15.6" thickBot="1" x14ac:dyDescent="0.3">
      <c r="A73" s="149"/>
      <c r="B73" s="171" t="s">
        <v>130</v>
      </c>
      <c r="C73" s="44">
        <v>744867.04</v>
      </c>
      <c r="D73" s="350"/>
      <c r="E73" s="18" t="s">
        <v>170</v>
      </c>
      <c r="F73" s="18" t="s">
        <v>49</v>
      </c>
      <c r="G73" s="18" t="s">
        <v>30</v>
      </c>
    </row>
    <row r="74" spans="1:7" ht="15.6" thickBot="1" x14ac:dyDescent="0.3">
      <c r="A74" s="149"/>
      <c r="B74" s="279" t="s">
        <v>103</v>
      </c>
      <c r="C74" s="264"/>
      <c r="D74" s="280"/>
      <c r="E74" s="262" t="s">
        <v>109</v>
      </c>
      <c r="F74" s="262"/>
      <c r="G74" s="262"/>
    </row>
    <row r="75" spans="1:7" ht="15.6" thickBot="1" x14ac:dyDescent="0.3">
      <c r="A75" s="149"/>
      <c r="B75" s="45" t="s">
        <v>78</v>
      </c>
      <c r="C75" s="44">
        <v>397310.4</v>
      </c>
      <c r="D75" s="340"/>
      <c r="E75" s="18" t="s">
        <v>162</v>
      </c>
      <c r="F75" s="24" t="s">
        <v>79</v>
      </c>
      <c r="G75" s="24" t="s">
        <v>80</v>
      </c>
    </row>
    <row r="76" spans="1:7" ht="13.8" thickBot="1" x14ac:dyDescent="0.3">
      <c r="B76" s="144"/>
      <c r="C76" s="13"/>
      <c r="D76" s="145"/>
      <c r="E76" s="146"/>
      <c r="F76" s="146"/>
      <c r="G76" s="147"/>
    </row>
    <row r="77" spans="1:7" ht="13.8" thickBot="1" x14ac:dyDescent="0.3">
      <c r="A77" s="150"/>
      <c r="B77" s="29" t="s">
        <v>18</v>
      </c>
      <c r="C77" s="117">
        <f>SUM(C75+C73)</f>
        <v>1142177.44</v>
      </c>
      <c r="D77" s="151"/>
      <c r="E77" s="152"/>
      <c r="F77" s="152"/>
      <c r="G77" s="153"/>
    </row>
    <row r="78" spans="1:7" ht="13.8" thickBot="1" x14ac:dyDescent="0.3">
      <c r="A78" s="35"/>
      <c r="B78" s="154"/>
      <c r="C78" s="155"/>
      <c r="D78" s="156"/>
      <c r="E78" s="56"/>
      <c r="F78" s="56"/>
      <c r="G78" s="157"/>
    </row>
    <row r="79" spans="1:7" ht="13.8" thickBot="1" x14ac:dyDescent="0.3">
      <c r="A79" s="158"/>
      <c r="B79" s="43" t="s">
        <v>45</v>
      </c>
      <c r="C79" s="13" t="s">
        <v>1</v>
      </c>
      <c r="D79" s="66" t="s">
        <v>2</v>
      </c>
      <c r="E79" s="58" t="s">
        <v>3</v>
      </c>
      <c r="F79" s="59" t="s">
        <v>4</v>
      </c>
      <c r="G79" s="58" t="s">
        <v>5</v>
      </c>
    </row>
    <row r="80" spans="1:7" ht="13.8" thickBot="1" x14ac:dyDescent="0.3">
      <c r="A80" s="148"/>
      <c r="B80" s="99" t="s">
        <v>87</v>
      </c>
      <c r="C80" s="44">
        <v>680991.81</v>
      </c>
      <c r="D80" s="350">
        <v>0.77610000000000001</v>
      </c>
      <c r="E80" s="18" t="s">
        <v>163</v>
      </c>
      <c r="F80" s="18" t="s">
        <v>50</v>
      </c>
      <c r="G80" s="159" t="s">
        <v>30</v>
      </c>
    </row>
    <row r="81" spans="1:7" ht="13.8" thickBot="1" x14ac:dyDescent="0.3">
      <c r="A81" s="148"/>
      <c r="B81" s="160"/>
      <c r="C81" s="68"/>
      <c r="D81" s="71"/>
      <c r="E81" s="22"/>
      <c r="F81" s="22"/>
      <c r="G81" s="161"/>
    </row>
    <row r="82" spans="1:7" ht="13.8" thickBot="1" x14ac:dyDescent="0.3">
      <c r="A82" s="49"/>
      <c r="B82" s="29" t="s">
        <v>18</v>
      </c>
      <c r="C82" s="117">
        <f>SUM(C78:C81)</f>
        <v>680991.81</v>
      </c>
      <c r="D82" s="90"/>
      <c r="E82" s="52"/>
      <c r="F82" s="52"/>
      <c r="G82" s="162"/>
    </row>
    <row r="83" spans="1:7" ht="13.8" thickBot="1" x14ac:dyDescent="0.3">
      <c r="A83" s="163"/>
      <c r="B83" s="164"/>
      <c r="C83" s="165"/>
      <c r="D83" s="166"/>
      <c r="E83" s="167"/>
      <c r="F83" s="167"/>
      <c r="G83" s="168"/>
    </row>
    <row r="84" spans="1:7" ht="13.8" thickBot="1" x14ac:dyDescent="0.3">
      <c r="A84" s="169"/>
      <c r="B84" s="43" t="s">
        <v>45</v>
      </c>
      <c r="C84" s="13" t="s">
        <v>1</v>
      </c>
      <c r="D84" s="170" t="s">
        <v>2</v>
      </c>
      <c r="E84" s="58" t="s">
        <v>3</v>
      </c>
      <c r="F84" s="59" t="s">
        <v>4</v>
      </c>
      <c r="G84" s="58" t="s">
        <v>5</v>
      </c>
    </row>
    <row r="85" spans="1:7" ht="13.8" thickBot="1" x14ac:dyDescent="0.3">
      <c r="A85" s="169"/>
      <c r="B85" s="99" t="s">
        <v>108</v>
      </c>
      <c r="C85" s="68">
        <v>1284352.6299999999</v>
      </c>
      <c r="D85" s="343">
        <v>-7.8749000000000002</v>
      </c>
      <c r="E85" s="61" t="s">
        <v>164</v>
      </c>
      <c r="F85" s="61" t="s">
        <v>138</v>
      </c>
      <c r="G85" s="172" t="s">
        <v>105</v>
      </c>
    </row>
    <row r="86" spans="1:7" ht="13.8" thickBot="1" x14ac:dyDescent="0.3">
      <c r="A86" s="169"/>
      <c r="B86" s="313"/>
      <c r="C86" s="78"/>
      <c r="D86" s="79"/>
      <c r="E86" s="61"/>
      <c r="F86" s="61"/>
      <c r="G86" s="172"/>
    </row>
    <row r="87" spans="1:7" ht="13.8" thickBot="1" x14ac:dyDescent="0.3">
      <c r="A87" s="219"/>
      <c r="B87" s="77" t="s">
        <v>18</v>
      </c>
      <c r="C87" s="117">
        <f>SUM(C83:C86)</f>
        <v>1284352.6299999999</v>
      </c>
      <c r="D87" s="90"/>
      <c r="E87" s="52"/>
      <c r="F87" s="52"/>
      <c r="G87" s="162"/>
    </row>
    <row r="88" spans="1:7" ht="13.8" thickBot="1" x14ac:dyDescent="0.3">
      <c r="A88" s="289"/>
      <c r="B88" s="154"/>
      <c r="C88" s="314"/>
      <c r="D88" s="156"/>
      <c r="E88" s="56"/>
      <c r="F88" s="56"/>
      <c r="G88" s="157"/>
    </row>
    <row r="89" spans="1:7" ht="13.8" thickBot="1" x14ac:dyDescent="0.3">
      <c r="A89" s="138"/>
      <c r="B89" s="312" t="s">
        <v>45</v>
      </c>
      <c r="C89" s="58" t="s">
        <v>1</v>
      </c>
      <c r="D89" s="66" t="s">
        <v>2</v>
      </c>
      <c r="E89" s="58" t="s">
        <v>3</v>
      </c>
      <c r="F89" s="59" t="s">
        <v>4</v>
      </c>
      <c r="G89" s="58" t="s">
        <v>5</v>
      </c>
    </row>
    <row r="90" spans="1:7" ht="13.8" thickBot="1" x14ac:dyDescent="0.3">
      <c r="A90" s="138"/>
      <c r="B90" s="85" t="s">
        <v>123</v>
      </c>
      <c r="C90" s="25">
        <v>857554.28</v>
      </c>
      <c r="D90" s="343"/>
      <c r="E90" s="118">
        <v>0.55432265000000003</v>
      </c>
      <c r="F90" s="18" t="s">
        <v>175</v>
      </c>
      <c r="G90" s="115" t="s">
        <v>42</v>
      </c>
    </row>
    <row r="91" spans="1:7" ht="13.8" thickBot="1" x14ac:dyDescent="0.3">
      <c r="A91" s="138"/>
      <c r="B91" s="85" t="s">
        <v>112</v>
      </c>
      <c r="C91" s="25">
        <v>925317.35</v>
      </c>
      <c r="D91" s="343"/>
      <c r="E91" s="179">
        <v>104.990405</v>
      </c>
      <c r="F91" s="61" t="s">
        <v>176</v>
      </c>
      <c r="G91" s="101" t="s">
        <v>25</v>
      </c>
    </row>
    <row r="92" spans="1:7" ht="13.8" thickBot="1" x14ac:dyDescent="0.3">
      <c r="A92" s="274"/>
      <c r="B92" s="260" t="s">
        <v>97</v>
      </c>
      <c r="C92" s="264"/>
      <c r="D92" s="275"/>
      <c r="E92" s="276"/>
      <c r="F92" s="277"/>
      <c r="G92" s="278"/>
    </row>
    <row r="93" spans="1:7" ht="13.8" thickBot="1" x14ac:dyDescent="0.3">
      <c r="A93" s="138"/>
      <c r="B93" s="85" t="s">
        <v>124</v>
      </c>
      <c r="C93" s="174">
        <v>745238.46</v>
      </c>
      <c r="D93" s="358"/>
      <c r="E93" s="140">
        <v>0.88091894000000004</v>
      </c>
      <c r="F93" s="101">
        <v>845978.47678699996</v>
      </c>
      <c r="G93" s="101" t="s">
        <v>51</v>
      </c>
    </row>
    <row r="94" spans="1:7" ht="13.8" thickBot="1" x14ac:dyDescent="0.3">
      <c r="A94" s="49"/>
      <c r="B94" s="29" t="s">
        <v>18</v>
      </c>
      <c r="C94" s="117">
        <f>SUM(C90:C93)</f>
        <v>2528110.09</v>
      </c>
      <c r="D94" s="102"/>
      <c r="E94" s="103"/>
      <c r="F94" s="104"/>
      <c r="G94" s="105"/>
    </row>
    <row r="95" spans="1:7" ht="13.8" thickBot="1" x14ac:dyDescent="0.3">
      <c r="A95" s="123"/>
      <c r="B95" s="53"/>
      <c r="C95" s="107"/>
      <c r="D95" s="108"/>
      <c r="E95" s="109"/>
      <c r="F95" s="110"/>
      <c r="G95" s="111"/>
    </row>
    <row r="96" spans="1:7" ht="13.8" thickBot="1" x14ac:dyDescent="0.3">
      <c r="A96" s="36"/>
      <c r="B96" s="43" t="s">
        <v>45</v>
      </c>
      <c r="C96" s="13" t="s">
        <v>1</v>
      </c>
      <c r="D96" s="175" t="s">
        <v>2</v>
      </c>
      <c r="E96" s="189" t="s">
        <v>3</v>
      </c>
      <c r="F96" s="59" t="s">
        <v>4</v>
      </c>
      <c r="G96" s="58" t="s">
        <v>5</v>
      </c>
    </row>
    <row r="97" spans="1:7" ht="13.8" thickBot="1" x14ac:dyDescent="0.3">
      <c r="A97" s="36"/>
      <c r="B97" s="171" t="s">
        <v>131</v>
      </c>
      <c r="C97" s="25">
        <v>4904087.1900000004</v>
      </c>
      <c r="D97" s="350">
        <v>1.3479000000000001</v>
      </c>
      <c r="E97" s="118">
        <v>1.4751450800000001</v>
      </c>
      <c r="F97" s="115">
        <v>3324477.8983487999</v>
      </c>
      <c r="G97" s="115" t="s">
        <v>22</v>
      </c>
    </row>
    <row r="98" spans="1:7" ht="13.8" thickBot="1" x14ac:dyDescent="0.3">
      <c r="A98" s="244"/>
      <c r="B98" s="245" t="s">
        <v>91</v>
      </c>
      <c r="C98" s="246"/>
      <c r="D98" s="247"/>
      <c r="E98" s="248"/>
      <c r="F98" s="249"/>
      <c r="G98" s="249"/>
    </row>
    <row r="99" spans="1:7" ht="13.8" thickBot="1" x14ac:dyDescent="0.3">
      <c r="A99" s="36"/>
      <c r="B99" s="99" t="s">
        <v>81</v>
      </c>
      <c r="C99" s="25">
        <v>924449.99</v>
      </c>
      <c r="D99" s="343">
        <v>-1.65</v>
      </c>
      <c r="E99" s="241">
        <v>1.0485868</v>
      </c>
      <c r="F99" s="214">
        <v>881615.13303000003</v>
      </c>
      <c r="G99" s="101" t="s">
        <v>7</v>
      </c>
    </row>
    <row r="100" spans="1:7" ht="13.8" thickBot="1" x14ac:dyDescent="0.3">
      <c r="A100" s="36" t="s">
        <v>109</v>
      </c>
      <c r="B100" s="99" t="s">
        <v>93</v>
      </c>
      <c r="C100" s="25">
        <v>3994347.9</v>
      </c>
      <c r="D100" s="348">
        <v>8.1170000000000006E-2</v>
      </c>
      <c r="E100" s="232">
        <v>1.60719732</v>
      </c>
      <c r="F100" s="366" t="s">
        <v>177</v>
      </c>
      <c r="G100" s="101" t="s">
        <v>30</v>
      </c>
    </row>
    <row r="101" spans="1:7" ht="13.8" thickBot="1" x14ac:dyDescent="0.3">
      <c r="A101" s="173"/>
      <c r="B101" s="182" t="s">
        <v>18</v>
      </c>
      <c r="C101" s="30">
        <f>SUM(C97:C100)</f>
        <v>9822885.0800000001</v>
      </c>
      <c r="D101" s="151"/>
      <c r="E101" s="183"/>
      <c r="F101" s="152"/>
      <c r="G101" s="153"/>
    </row>
    <row r="102" spans="1:7" ht="13.8" thickBot="1" x14ac:dyDescent="0.3">
      <c r="A102" s="184"/>
      <c r="B102" s="53"/>
      <c r="C102" s="54"/>
      <c r="D102" s="200"/>
      <c r="E102" s="200"/>
      <c r="F102" s="201"/>
      <c r="G102" s="202"/>
    </row>
    <row r="103" spans="1:7" ht="13.8" thickBot="1" x14ac:dyDescent="0.3">
      <c r="A103" s="184"/>
      <c r="B103" s="206" t="s">
        <v>102</v>
      </c>
      <c r="C103" s="13" t="s">
        <v>1</v>
      </c>
      <c r="D103" s="175" t="s">
        <v>2</v>
      </c>
      <c r="E103" s="189" t="s">
        <v>3</v>
      </c>
      <c r="F103" s="59" t="s">
        <v>4</v>
      </c>
      <c r="G103" s="58" t="s">
        <v>5</v>
      </c>
    </row>
    <row r="104" spans="1:7" ht="13.8" thickBot="1" x14ac:dyDescent="0.3">
      <c r="A104" s="184"/>
      <c r="B104" s="347" t="s">
        <v>135</v>
      </c>
      <c r="C104" s="339">
        <v>994677.33</v>
      </c>
      <c r="D104" s="363">
        <v>-0.68899999999999995</v>
      </c>
      <c r="E104" s="337">
        <v>89339819400</v>
      </c>
      <c r="F104" s="338" t="s">
        <v>141</v>
      </c>
      <c r="G104" s="101" t="s">
        <v>7</v>
      </c>
    </row>
    <row r="105" spans="1:7" ht="13.8" thickBot="1" x14ac:dyDescent="0.3">
      <c r="A105" s="184"/>
      <c r="B105" s="328"/>
      <c r="C105" s="329"/>
      <c r="D105" s="330"/>
      <c r="E105" s="330"/>
      <c r="F105" s="331"/>
      <c r="G105" s="330"/>
    </row>
    <row r="106" spans="1:7" ht="13.8" thickBot="1" x14ac:dyDescent="0.3">
      <c r="A106" s="184"/>
      <c r="B106" s="116" t="s">
        <v>18</v>
      </c>
      <c r="C106" s="207">
        <v>1001580.21</v>
      </c>
      <c r="D106" s="200"/>
      <c r="E106" s="200"/>
      <c r="F106" s="201"/>
      <c r="G106" s="202"/>
    </row>
    <row r="107" spans="1:7" ht="13.8" thickBot="1" x14ac:dyDescent="0.3">
      <c r="A107" s="184"/>
      <c r="B107" s="53"/>
      <c r="C107" s="54"/>
      <c r="D107" s="185"/>
      <c r="E107" s="185"/>
      <c r="F107" s="186"/>
      <c r="G107" s="187"/>
    </row>
    <row r="108" spans="1:7" ht="13.8" thickBot="1" x14ac:dyDescent="0.3">
      <c r="A108" s="250"/>
      <c r="B108" s="251" t="s">
        <v>92</v>
      </c>
      <c r="C108" s="13" t="s">
        <v>1</v>
      </c>
      <c r="D108" s="188" t="s">
        <v>2</v>
      </c>
      <c r="E108" s="189" t="s">
        <v>3</v>
      </c>
      <c r="F108" s="59" t="s">
        <v>4</v>
      </c>
      <c r="G108" s="58" t="s">
        <v>5</v>
      </c>
    </row>
    <row r="109" spans="1:7" ht="13.8" thickBot="1" x14ac:dyDescent="0.3">
      <c r="A109" s="184"/>
      <c r="B109" s="190" t="s">
        <v>52</v>
      </c>
      <c r="C109" s="25">
        <v>1349252.04</v>
      </c>
      <c r="D109" s="340">
        <v>-6.7987000000000002</v>
      </c>
      <c r="E109" s="191">
        <v>130.40669080000001</v>
      </c>
      <c r="F109" s="192">
        <v>10346.494010599999</v>
      </c>
      <c r="G109" s="115" t="s">
        <v>42</v>
      </c>
    </row>
    <row r="110" spans="1:7" ht="13.8" thickBot="1" x14ac:dyDescent="0.3">
      <c r="A110" s="184"/>
      <c r="B110" s="190" t="s">
        <v>53</v>
      </c>
      <c r="C110" s="25">
        <v>1698720.03</v>
      </c>
      <c r="D110" s="340">
        <v>-3.4817</v>
      </c>
      <c r="E110" s="191">
        <v>1.3525588</v>
      </c>
      <c r="F110" s="193">
        <v>1237487.2164469</v>
      </c>
      <c r="G110" s="115" t="s">
        <v>25</v>
      </c>
    </row>
    <row r="111" spans="1:7" ht="13.8" thickBot="1" x14ac:dyDescent="0.3">
      <c r="A111" s="184"/>
      <c r="B111" s="194" t="s">
        <v>54</v>
      </c>
      <c r="C111" s="25">
        <v>1680957.63</v>
      </c>
      <c r="D111" s="340">
        <v>-7.4320000000000004</v>
      </c>
      <c r="E111" s="191">
        <v>1.2401966</v>
      </c>
      <c r="F111" s="308" t="s">
        <v>114</v>
      </c>
      <c r="G111" s="115" t="s">
        <v>42</v>
      </c>
    </row>
    <row r="112" spans="1:7" ht="13.8" thickBot="1" x14ac:dyDescent="0.3">
      <c r="A112" s="131"/>
      <c r="B112" s="195"/>
      <c r="C112" s="25"/>
      <c r="D112" s="178"/>
      <c r="E112" s="179"/>
      <c r="F112" s="180"/>
      <c r="G112" s="181"/>
    </row>
    <row r="113" spans="1:7" ht="13.8" thickBot="1" x14ac:dyDescent="0.3">
      <c r="A113" s="184"/>
      <c r="B113" s="182" t="s">
        <v>18</v>
      </c>
      <c r="C113" s="30">
        <f>SUM(C109:C112)</f>
        <v>4728929.7</v>
      </c>
      <c r="D113" s="151"/>
      <c r="E113" s="183"/>
      <c r="F113" s="152"/>
      <c r="G113" s="153"/>
    </row>
    <row r="114" spans="1:7" ht="13.8" thickBot="1" x14ac:dyDescent="0.3">
      <c r="A114" s="184"/>
      <c r="B114" s="53"/>
      <c r="C114" s="54"/>
      <c r="D114" s="185"/>
      <c r="E114" s="185"/>
      <c r="F114" s="186"/>
      <c r="G114" s="187"/>
    </row>
    <row r="115" spans="1:7" ht="13.8" thickBot="1" x14ac:dyDescent="0.3">
      <c r="A115" s="173"/>
      <c r="B115" s="12" t="s">
        <v>45</v>
      </c>
      <c r="C115" s="13" t="s">
        <v>1</v>
      </c>
      <c r="D115" s="175" t="s">
        <v>2</v>
      </c>
      <c r="E115" s="176" t="s">
        <v>3</v>
      </c>
      <c r="F115" s="59" t="s">
        <v>4</v>
      </c>
      <c r="G115" s="58" t="s">
        <v>5</v>
      </c>
    </row>
    <row r="116" spans="1:7" ht="13.8" thickBot="1" x14ac:dyDescent="0.3">
      <c r="A116" s="184"/>
      <c r="B116" s="196" t="s">
        <v>55</v>
      </c>
      <c r="C116" s="25">
        <v>1348445.56</v>
      </c>
      <c r="D116" s="342">
        <v>-7.54</v>
      </c>
      <c r="E116" s="332">
        <v>1.1026088000000001</v>
      </c>
      <c r="F116" s="193">
        <v>1222959.20386</v>
      </c>
      <c r="G116" s="115" t="s">
        <v>42</v>
      </c>
    </row>
    <row r="117" spans="1:7" ht="13.8" thickBot="1" x14ac:dyDescent="0.3">
      <c r="A117" s="184"/>
      <c r="B117" s="245" t="s">
        <v>91</v>
      </c>
      <c r="C117" s="25"/>
      <c r="D117" s="243"/>
      <c r="E117" s="241"/>
      <c r="F117" s="242"/>
      <c r="G117" s="101"/>
    </row>
    <row r="118" spans="1:7" ht="13.8" thickBot="1" x14ac:dyDescent="0.3">
      <c r="A118" s="131"/>
      <c r="B118" s="196" t="s">
        <v>90</v>
      </c>
      <c r="C118" s="25">
        <v>1030873.57</v>
      </c>
      <c r="D118" s="364">
        <v>-1.02</v>
      </c>
      <c r="E118" s="100">
        <v>1.4672504</v>
      </c>
      <c r="F118" s="242">
        <v>702588.71621999994</v>
      </c>
      <c r="G118" s="181"/>
    </row>
    <row r="119" spans="1:7" ht="13.8" thickBot="1" x14ac:dyDescent="0.3">
      <c r="A119" s="184"/>
      <c r="B119" s="182" t="s">
        <v>18</v>
      </c>
      <c r="C119" s="30">
        <f>SUM(C116:C118)</f>
        <v>2379319.13</v>
      </c>
      <c r="D119" s="151"/>
      <c r="E119" s="183"/>
      <c r="F119" s="152"/>
      <c r="G119" s="153"/>
    </row>
    <row r="120" spans="1:7" ht="13.8" thickBot="1" x14ac:dyDescent="0.3">
      <c r="A120" s="184"/>
      <c r="B120" s="53"/>
      <c r="C120" s="54"/>
      <c r="D120" s="185"/>
      <c r="E120" s="185"/>
      <c r="F120" s="186"/>
      <c r="G120" s="187"/>
    </row>
    <row r="121" spans="1:7" ht="13.8" thickBot="1" x14ac:dyDescent="0.3">
      <c r="A121" s="173"/>
      <c r="B121" s="12" t="s">
        <v>45</v>
      </c>
      <c r="C121" s="13" t="s">
        <v>1</v>
      </c>
      <c r="D121" s="175" t="s">
        <v>2</v>
      </c>
      <c r="E121" s="176" t="s">
        <v>3</v>
      </c>
      <c r="F121" s="59" t="s">
        <v>4</v>
      </c>
      <c r="G121" s="58" t="s">
        <v>5</v>
      </c>
    </row>
    <row r="122" spans="1:7" ht="13.8" thickBot="1" x14ac:dyDescent="0.3">
      <c r="A122" s="184"/>
      <c r="B122" s="311" t="s">
        <v>115</v>
      </c>
      <c r="C122" s="25">
        <v>748833.9</v>
      </c>
      <c r="D122" s="340">
        <v>-4.4950999999999999</v>
      </c>
      <c r="E122" s="197">
        <v>97.063113369999996</v>
      </c>
      <c r="F122" s="193">
        <v>7714.9173992300002</v>
      </c>
      <c r="G122" s="115" t="s">
        <v>42</v>
      </c>
    </row>
    <row r="123" spans="1:7" ht="13.8" thickBot="1" x14ac:dyDescent="0.3">
      <c r="A123" s="131"/>
      <c r="B123" s="195"/>
      <c r="C123" s="25"/>
      <c r="D123" s="178"/>
      <c r="E123" s="179"/>
      <c r="F123" s="180"/>
      <c r="G123" s="181"/>
    </row>
    <row r="124" spans="1:7" ht="13.8" thickBot="1" x14ac:dyDescent="0.3">
      <c r="A124" s="184"/>
      <c r="B124" s="182" t="s">
        <v>18</v>
      </c>
      <c r="C124" s="30">
        <f>SUM(C122:C123)</f>
        <v>748833.9</v>
      </c>
      <c r="D124" s="151"/>
      <c r="E124" s="183"/>
      <c r="F124" s="152"/>
      <c r="G124" s="153"/>
    </row>
    <row r="125" spans="1:7" ht="13.8" thickBot="1" x14ac:dyDescent="0.3">
      <c r="A125" s="184"/>
      <c r="B125" s="53"/>
      <c r="C125" s="54"/>
      <c r="D125" s="185"/>
      <c r="E125" s="185"/>
      <c r="F125" s="186"/>
      <c r="G125" s="187"/>
    </row>
    <row r="126" spans="1:7" ht="13.8" thickBot="1" x14ac:dyDescent="0.3">
      <c r="A126" s="173"/>
      <c r="B126" s="12" t="s">
        <v>45</v>
      </c>
      <c r="C126" s="13" t="s">
        <v>1</v>
      </c>
      <c r="D126" s="175" t="s">
        <v>2</v>
      </c>
      <c r="E126" s="176" t="s">
        <v>3</v>
      </c>
      <c r="F126" s="59" t="s">
        <v>4</v>
      </c>
      <c r="G126" s="58" t="s">
        <v>5</v>
      </c>
    </row>
    <row r="127" spans="1:7" ht="13.8" thickBot="1" x14ac:dyDescent="0.3">
      <c r="A127" s="184"/>
      <c r="B127" s="311" t="s">
        <v>56</v>
      </c>
      <c r="C127" s="44">
        <v>1280956.8600000001</v>
      </c>
      <c r="D127" s="340">
        <v>-8.5440000000000005</v>
      </c>
      <c r="E127" s="334">
        <v>10.82903885</v>
      </c>
      <c r="F127" s="114">
        <v>34.31950470132</v>
      </c>
      <c r="G127" s="115" t="s">
        <v>42</v>
      </c>
    </row>
    <row r="128" spans="1:7" ht="13.8" thickBot="1" x14ac:dyDescent="0.3">
      <c r="A128" s="131"/>
      <c r="B128" s="195"/>
      <c r="C128" s="25"/>
      <c r="D128" s="178"/>
      <c r="E128" s="179"/>
      <c r="F128" s="180"/>
      <c r="G128" s="181"/>
    </row>
    <row r="129" spans="1:7" ht="13.8" thickBot="1" x14ac:dyDescent="0.3">
      <c r="A129" s="184"/>
      <c r="B129" s="182" t="s">
        <v>18</v>
      </c>
      <c r="C129" s="30">
        <f>SUM(C127:C128)</f>
        <v>1280956.8600000001</v>
      </c>
      <c r="D129" s="151"/>
      <c r="E129" s="183"/>
      <c r="F129" s="152"/>
      <c r="G129" s="153"/>
    </row>
    <row r="130" spans="1:7" x14ac:dyDescent="0.25">
      <c r="A130" s="184"/>
      <c r="B130" s="53"/>
      <c r="C130" s="54"/>
      <c r="D130" s="200"/>
      <c r="E130" s="200"/>
      <c r="F130" s="201"/>
      <c r="G130" s="200"/>
    </row>
    <row r="131" spans="1:7" ht="13.8" thickBot="1" x14ac:dyDescent="0.3">
      <c r="A131" s="184"/>
      <c r="B131" s="53"/>
      <c r="C131" s="54"/>
      <c r="D131" s="200"/>
      <c r="E131" s="200"/>
      <c r="F131" s="201"/>
      <c r="G131" s="202"/>
    </row>
    <row r="132" spans="1:7" ht="13.8" thickBot="1" x14ac:dyDescent="0.3">
      <c r="A132" s="671"/>
      <c r="B132" s="12" t="s">
        <v>45</v>
      </c>
      <c r="C132" s="13" t="s">
        <v>1</v>
      </c>
      <c r="D132" s="1" t="s">
        <v>2</v>
      </c>
      <c r="E132" s="13" t="s">
        <v>3</v>
      </c>
      <c r="F132" s="14" t="s">
        <v>4</v>
      </c>
      <c r="G132" s="13" t="s">
        <v>5</v>
      </c>
    </row>
    <row r="133" spans="1:7" ht="13.8" thickBot="1" x14ac:dyDescent="0.3">
      <c r="A133" s="672"/>
      <c r="B133" s="97" t="s">
        <v>113</v>
      </c>
      <c r="C133" s="98">
        <v>370734.88</v>
      </c>
      <c r="D133" s="341">
        <v>-6.2169999999999996</v>
      </c>
      <c r="E133" s="125">
        <v>1.3721044</v>
      </c>
      <c r="F133" s="22" t="s">
        <v>125</v>
      </c>
      <c r="G133" s="198" t="s">
        <v>25</v>
      </c>
    </row>
    <row r="134" spans="1:7" ht="13.8" thickBot="1" x14ac:dyDescent="0.3">
      <c r="A134" s="673"/>
      <c r="B134" s="12"/>
      <c r="C134" s="199"/>
      <c r="D134" s="145"/>
      <c r="E134" s="147"/>
      <c r="F134" s="146"/>
      <c r="G134" s="147"/>
    </row>
    <row r="135" spans="1:7" ht="13.8" thickBot="1" x14ac:dyDescent="0.3">
      <c r="A135" s="184"/>
      <c r="B135" s="29" t="s">
        <v>18</v>
      </c>
      <c r="C135" s="30">
        <f>SUM(C133:C134)</f>
        <v>370734.88</v>
      </c>
      <c r="D135" s="200"/>
      <c r="E135" s="200"/>
      <c r="F135" s="201"/>
      <c r="G135" s="202"/>
    </row>
    <row r="136" spans="1:7" ht="13.8" thickBot="1" x14ac:dyDescent="0.3">
      <c r="A136" s="184"/>
      <c r="B136" s="53"/>
      <c r="C136" s="54"/>
      <c r="D136" s="200"/>
      <c r="E136" s="200"/>
      <c r="F136" s="201"/>
      <c r="G136" s="202"/>
    </row>
    <row r="137" spans="1:7" ht="13.8" thickBot="1" x14ac:dyDescent="0.3">
      <c r="A137" s="674"/>
      <c r="B137" s="43" t="s">
        <v>45</v>
      </c>
      <c r="C137" s="13" t="s">
        <v>1</v>
      </c>
      <c r="D137" s="1" t="s">
        <v>2</v>
      </c>
      <c r="E137" s="13" t="s">
        <v>3</v>
      </c>
      <c r="F137" s="14" t="s">
        <v>4</v>
      </c>
      <c r="G137" s="13" t="s">
        <v>5</v>
      </c>
    </row>
    <row r="138" spans="1:7" ht="13.8" thickBot="1" x14ac:dyDescent="0.3">
      <c r="A138" s="675"/>
      <c r="B138" s="48" t="s">
        <v>57</v>
      </c>
      <c r="C138" s="44">
        <v>3181392.45</v>
      </c>
      <c r="D138" s="340">
        <v>-7.0780000000000003</v>
      </c>
      <c r="E138" s="18" t="s">
        <v>165</v>
      </c>
      <c r="F138" s="18" t="s">
        <v>116</v>
      </c>
      <c r="G138" s="18" t="s">
        <v>42</v>
      </c>
    </row>
    <row r="139" spans="1:7" ht="13.8" thickBot="1" x14ac:dyDescent="0.3">
      <c r="A139" s="675"/>
      <c r="B139" s="43"/>
      <c r="C139" s="44"/>
      <c r="D139" s="86"/>
      <c r="E139" s="24"/>
      <c r="F139" s="24"/>
      <c r="G139" s="18"/>
    </row>
    <row r="140" spans="1:7" ht="13.8" thickBot="1" x14ac:dyDescent="0.3">
      <c r="A140" s="676"/>
      <c r="B140" s="279" t="s">
        <v>103</v>
      </c>
      <c r="C140" s="281" t="s">
        <v>1</v>
      </c>
      <c r="D140" s="282" t="s">
        <v>2</v>
      </c>
      <c r="E140" s="281" t="s">
        <v>3</v>
      </c>
      <c r="F140" s="283" t="s">
        <v>4</v>
      </c>
      <c r="G140" s="281" t="s">
        <v>5</v>
      </c>
    </row>
    <row r="141" spans="1:7" ht="13.8" thickBot="1" x14ac:dyDescent="0.3">
      <c r="A141" s="676"/>
      <c r="B141" s="208" t="s">
        <v>58</v>
      </c>
      <c r="C141" s="319">
        <v>1888160.2</v>
      </c>
      <c r="D141" s="359">
        <v>0.13</v>
      </c>
      <c r="E141" s="309">
        <v>944.08009879999997</v>
      </c>
      <c r="F141" s="209">
        <v>2000</v>
      </c>
      <c r="G141" s="230" t="s">
        <v>80</v>
      </c>
    </row>
    <row r="142" spans="1:7" ht="13.8" thickBot="1" x14ac:dyDescent="0.3">
      <c r="A142" s="676"/>
      <c r="B142" s="327" t="s">
        <v>134</v>
      </c>
      <c r="C142" s="44">
        <v>2510297.14</v>
      </c>
      <c r="D142" s="324">
        <v>0.30073800000000001</v>
      </c>
      <c r="E142" s="325">
        <v>1.0041188560000001</v>
      </c>
      <c r="F142" s="115">
        <v>2500</v>
      </c>
      <c r="G142" s="230" t="s">
        <v>80</v>
      </c>
    </row>
    <row r="143" spans="1:7" ht="13.8" thickBot="1" x14ac:dyDescent="0.3">
      <c r="A143" s="676"/>
      <c r="B143" s="291"/>
      <c r="C143" s="292"/>
      <c r="D143" s="293"/>
      <c r="E143" s="294"/>
      <c r="F143" s="326"/>
      <c r="G143" s="213"/>
    </row>
    <row r="144" spans="1:7" ht="13.8" thickBot="1" x14ac:dyDescent="0.3">
      <c r="A144" s="219"/>
      <c r="B144" s="77" t="s">
        <v>18</v>
      </c>
      <c r="C144" s="30">
        <f>SUM(C138+C141+C142)</f>
        <v>7579849.790000001</v>
      </c>
      <c r="D144" s="295"/>
      <c r="E144" s="296"/>
      <c r="F144" s="297"/>
      <c r="G144" s="298"/>
    </row>
    <row r="145" spans="1:7" ht="13.8" thickBot="1" x14ac:dyDescent="0.3">
      <c r="A145" s="289"/>
      <c r="B145" s="299"/>
      <c r="C145" s="300"/>
      <c r="D145" s="185"/>
      <c r="E145" s="185"/>
      <c r="F145" s="186"/>
      <c r="G145" s="187"/>
    </row>
    <row r="146" spans="1:7" ht="13.8" thickBot="1" x14ac:dyDescent="0.3">
      <c r="A146" s="674"/>
      <c r="B146" s="43" t="s">
        <v>45</v>
      </c>
      <c r="C146" s="13" t="s">
        <v>1</v>
      </c>
      <c r="D146" s="1" t="s">
        <v>2</v>
      </c>
      <c r="E146" s="13" t="s">
        <v>3</v>
      </c>
      <c r="F146" s="14" t="s">
        <v>4</v>
      </c>
      <c r="G146" s="13" t="s">
        <v>5</v>
      </c>
    </row>
    <row r="147" spans="1:7" ht="13.8" thickBot="1" x14ac:dyDescent="0.3">
      <c r="A147" s="675"/>
      <c r="B147" s="48" t="s">
        <v>59</v>
      </c>
      <c r="C147" s="25">
        <v>6905827.0499999998</v>
      </c>
      <c r="D147" s="358"/>
      <c r="E147" s="118">
        <v>1.3811654099999999</v>
      </c>
      <c r="F147" s="118">
        <v>5000000</v>
      </c>
      <c r="G147" s="115" t="s">
        <v>60</v>
      </c>
    </row>
    <row r="148" spans="1:7" ht="13.8" thickBot="1" x14ac:dyDescent="0.3">
      <c r="A148" s="675"/>
      <c r="B148" s="48" t="s">
        <v>61</v>
      </c>
      <c r="C148" s="25">
        <v>1980263.42</v>
      </c>
      <c r="D148" s="340"/>
      <c r="E148" s="26">
        <v>990.13171109524001</v>
      </c>
      <c r="F148" s="118">
        <v>2000000</v>
      </c>
      <c r="G148" s="115" t="s">
        <v>60</v>
      </c>
    </row>
    <row r="149" spans="1:7" ht="13.8" thickBot="1" x14ac:dyDescent="0.3">
      <c r="A149" s="675"/>
      <c r="B149" s="43" t="s">
        <v>62</v>
      </c>
      <c r="C149" s="25"/>
      <c r="D149" s="86"/>
      <c r="E149" s="118"/>
      <c r="F149" s="114"/>
      <c r="G149" s="115"/>
    </row>
    <row r="150" spans="1:7" ht="13.8" thickBot="1" x14ac:dyDescent="0.3">
      <c r="A150" s="677"/>
      <c r="B150" s="48" t="s">
        <v>63</v>
      </c>
      <c r="C150" s="25">
        <v>2294287.1800000002</v>
      </c>
      <c r="D150" s="350"/>
      <c r="E150" s="118">
        <v>1.1748196200000001</v>
      </c>
      <c r="F150" s="114">
        <v>1952884.6273648101</v>
      </c>
      <c r="G150" s="115" t="s">
        <v>7</v>
      </c>
    </row>
    <row r="151" spans="1:7" ht="13.8" thickBot="1" x14ac:dyDescent="0.3">
      <c r="A151" s="219"/>
      <c r="B151" s="77" t="s">
        <v>18</v>
      </c>
      <c r="C151" s="30">
        <f>SUM(C147:C150)</f>
        <v>11180377.649999999</v>
      </c>
      <c r="D151" s="183"/>
      <c r="E151" s="183"/>
      <c r="F151" s="152"/>
      <c r="G151" s="153"/>
    </row>
    <row r="152" spans="1:7" ht="13.8" thickBot="1" x14ac:dyDescent="0.3">
      <c r="A152" s="289"/>
      <c r="B152" s="299"/>
      <c r="C152" s="135"/>
      <c r="D152" s="185"/>
      <c r="E152" s="185"/>
      <c r="F152" s="186"/>
      <c r="G152" s="187"/>
    </row>
    <row r="153" spans="1:7" ht="13.8" thickBot="1" x14ac:dyDescent="0.3">
      <c r="A153" s="184"/>
      <c r="B153" s="301" t="s">
        <v>62</v>
      </c>
      <c r="C153" s="58" t="s">
        <v>1</v>
      </c>
      <c r="D153" s="66" t="s">
        <v>2</v>
      </c>
      <c r="E153" s="58" t="s">
        <v>3</v>
      </c>
      <c r="F153" s="59" t="s">
        <v>4</v>
      </c>
      <c r="G153" s="58" t="s">
        <v>5</v>
      </c>
    </row>
    <row r="154" spans="1:7" ht="13.8" thickBot="1" x14ac:dyDescent="0.3">
      <c r="A154" s="184"/>
      <c r="B154" s="45" t="s">
        <v>126</v>
      </c>
      <c r="C154" s="44">
        <v>1471177.22</v>
      </c>
      <c r="D154" s="113">
        <v>-8.7099999999999997E-2</v>
      </c>
      <c r="E154" s="18" t="s">
        <v>166</v>
      </c>
      <c r="F154" s="24" t="s">
        <v>64</v>
      </c>
      <c r="G154" s="24" t="s">
        <v>60</v>
      </c>
    </row>
    <row r="155" spans="1:7" ht="13.8" thickBot="1" x14ac:dyDescent="0.3">
      <c r="A155" s="184"/>
      <c r="B155" s="215"/>
      <c r="C155" s="216"/>
      <c r="D155" s="217"/>
      <c r="E155" s="218"/>
      <c r="F155" s="181"/>
      <c r="G155" s="181"/>
    </row>
    <row r="156" spans="1:7" ht="13.8" thickBot="1" x14ac:dyDescent="0.3">
      <c r="A156" s="219"/>
      <c r="B156" s="77" t="s">
        <v>18</v>
      </c>
      <c r="C156" s="30">
        <f>SUM(C154:C155)</f>
        <v>1471177.22</v>
      </c>
      <c r="D156" s="183"/>
      <c r="E156" s="183"/>
      <c r="F156" s="152"/>
      <c r="G156" s="153"/>
    </row>
    <row r="157" spans="1:7" ht="13.8" thickBot="1" x14ac:dyDescent="0.3">
      <c r="A157" s="289"/>
      <c r="B157" s="299"/>
      <c r="C157" s="300"/>
      <c r="D157" s="185"/>
      <c r="E157" s="185"/>
      <c r="F157" s="186"/>
      <c r="G157" s="187"/>
    </row>
    <row r="158" spans="1:7" ht="13.8" thickBot="1" x14ac:dyDescent="0.3">
      <c r="A158" s="184"/>
      <c r="B158" s="301" t="s">
        <v>62</v>
      </c>
      <c r="C158" s="58" t="s">
        <v>1</v>
      </c>
      <c r="D158" s="66" t="s">
        <v>2</v>
      </c>
      <c r="E158" s="58" t="s">
        <v>3</v>
      </c>
      <c r="F158" s="59" t="s">
        <v>4</v>
      </c>
      <c r="G158" s="58" t="s">
        <v>5</v>
      </c>
    </row>
    <row r="159" spans="1:7" ht="13.8" thickBot="1" x14ac:dyDescent="0.3">
      <c r="A159" s="184"/>
      <c r="B159" s="45" t="s">
        <v>65</v>
      </c>
      <c r="C159" s="44">
        <v>2099091.27</v>
      </c>
      <c r="D159" s="340">
        <v>-1.3959999999999999</v>
      </c>
      <c r="E159" s="18" t="s">
        <v>167</v>
      </c>
      <c r="F159" s="18" t="s">
        <v>142</v>
      </c>
      <c r="G159" s="24" t="s">
        <v>30</v>
      </c>
    </row>
    <row r="160" spans="1:7" ht="13.8" thickBot="1" x14ac:dyDescent="0.3">
      <c r="A160" s="184"/>
      <c r="B160" s="215"/>
      <c r="C160" s="216"/>
      <c r="D160" s="217"/>
      <c r="E160" s="218"/>
      <c r="F160" s="181"/>
      <c r="G160" s="181"/>
    </row>
    <row r="161" spans="1:7" ht="13.8" thickBot="1" x14ac:dyDescent="0.3">
      <c r="A161" s="203"/>
      <c r="B161" s="77" t="s">
        <v>18</v>
      </c>
      <c r="C161" s="30">
        <f>SUM(C159:C160)</f>
        <v>2099091.27</v>
      </c>
      <c r="D161" s="183"/>
      <c r="E161" s="183"/>
      <c r="F161" s="152"/>
      <c r="G161" s="153"/>
    </row>
    <row r="162" spans="1:7" ht="13.8" thickBot="1" x14ac:dyDescent="0.3">
      <c r="A162" s="289"/>
      <c r="B162" s="299"/>
      <c r="C162" s="300"/>
      <c r="D162" s="185"/>
      <c r="E162" s="185"/>
      <c r="F162" s="186"/>
      <c r="G162" s="187"/>
    </row>
    <row r="163" spans="1:7" ht="13.8" thickBot="1" x14ac:dyDescent="0.3">
      <c r="A163" s="665"/>
      <c r="B163" s="43" t="s">
        <v>45</v>
      </c>
      <c r="C163" s="13" t="s">
        <v>1</v>
      </c>
      <c r="D163" s="1" t="s">
        <v>2</v>
      </c>
      <c r="E163" s="13" t="s">
        <v>3</v>
      </c>
      <c r="F163" s="14" t="s">
        <v>4</v>
      </c>
      <c r="G163" s="13" t="s">
        <v>5</v>
      </c>
    </row>
    <row r="164" spans="1:7" ht="13.8" thickBot="1" x14ac:dyDescent="0.3">
      <c r="A164" s="666"/>
      <c r="B164" s="48" t="s">
        <v>82</v>
      </c>
      <c r="C164" s="44">
        <v>372628.94</v>
      </c>
      <c r="D164" s="340">
        <v>-11.4824</v>
      </c>
      <c r="E164" s="18" t="s">
        <v>168</v>
      </c>
      <c r="F164" s="24" t="s">
        <v>83</v>
      </c>
      <c r="G164" s="24" t="s">
        <v>42</v>
      </c>
    </row>
    <row r="165" spans="1:7" ht="13.8" thickBot="1" x14ac:dyDescent="0.3">
      <c r="A165" s="667"/>
      <c r="B165" s="210"/>
      <c r="C165" s="211"/>
      <c r="D165" s="177"/>
      <c r="E165" s="212"/>
      <c r="F165" s="213"/>
      <c r="G165" s="213"/>
    </row>
    <row r="166" spans="1:7" ht="13.8" thickBot="1" x14ac:dyDescent="0.3">
      <c r="A166" s="184"/>
      <c r="B166" s="29" t="s">
        <v>18</v>
      </c>
      <c r="C166" s="207">
        <f>SUM(C164:C165)</f>
        <v>372628.94</v>
      </c>
      <c r="D166" s="200"/>
      <c r="E166" s="200"/>
      <c r="F166" s="201"/>
      <c r="G166" s="202"/>
    </row>
    <row r="167" spans="1:7" ht="13.8" thickBot="1" x14ac:dyDescent="0.3">
      <c r="A167" s="184"/>
      <c r="B167" s="53"/>
      <c r="C167" s="54"/>
      <c r="D167" s="200"/>
      <c r="E167" s="200"/>
      <c r="F167" s="201"/>
      <c r="G167" s="202"/>
    </row>
    <row r="168" spans="1:7" ht="13.8" thickBot="1" x14ac:dyDescent="0.3">
      <c r="A168" s="203"/>
      <c r="B168" s="43" t="s">
        <v>66</v>
      </c>
      <c r="C168" s="13" t="s">
        <v>1</v>
      </c>
      <c r="D168" s="1" t="s">
        <v>2</v>
      </c>
      <c r="E168" s="13" t="s">
        <v>3</v>
      </c>
      <c r="F168" s="14" t="s">
        <v>4</v>
      </c>
      <c r="G168" s="13" t="s">
        <v>5</v>
      </c>
    </row>
    <row r="169" spans="1:7" ht="13.8" thickBot="1" x14ac:dyDescent="0.3">
      <c r="A169" s="204"/>
      <c r="B169" s="48" t="s">
        <v>67</v>
      </c>
      <c r="C169" s="44">
        <v>219635.08</v>
      </c>
      <c r="D169" s="340">
        <v>-4.9245000000000001</v>
      </c>
      <c r="E169" s="18" t="s">
        <v>169</v>
      </c>
      <c r="F169" s="24" t="s">
        <v>68</v>
      </c>
      <c r="G169" s="24" t="s">
        <v>25</v>
      </c>
    </row>
    <row r="170" spans="1:7" ht="13.8" thickBot="1" x14ac:dyDescent="0.3">
      <c r="A170" s="205"/>
      <c r="B170" s="210"/>
      <c r="C170" s="211"/>
      <c r="D170" s="177"/>
      <c r="E170" s="212"/>
      <c r="F170" s="213"/>
      <c r="G170" s="213"/>
    </row>
    <row r="171" spans="1:7" ht="13.8" thickBot="1" x14ac:dyDescent="0.3">
      <c r="A171" s="184"/>
      <c r="B171" s="29" t="s">
        <v>18</v>
      </c>
      <c r="C171" s="207">
        <f>SUM(C169:C170)</f>
        <v>219635.08</v>
      </c>
      <c r="D171" s="200"/>
      <c r="E171" s="200"/>
      <c r="F171" s="201"/>
      <c r="G171" s="202"/>
    </row>
    <row r="172" spans="1:7" ht="13.8" thickBot="1" x14ac:dyDescent="0.3">
      <c r="A172" s="184"/>
      <c r="B172" s="53"/>
      <c r="C172" s="54"/>
      <c r="D172" s="200"/>
      <c r="E172" s="200"/>
      <c r="F172" s="201"/>
      <c r="G172" s="202"/>
    </row>
    <row r="173" spans="1:7" ht="13.8" thickBot="1" x14ac:dyDescent="0.3">
      <c r="A173" s="203"/>
      <c r="B173" s="43" t="s">
        <v>66</v>
      </c>
      <c r="C173" s="13" t="s">
        <v>1</v>
      </c>
      <c r="D173" s="1" t="s">
        <v>2</v>
      </c>
      <c r="E173" s="13" t="s">
        <v>3</v>
      </c>
      <c r="F173" s="14" t="s">
        <v>4</v>
      </c>
      <c r="G173" s="13" t="s">
        <v>5</v>
      </c>
    </row>
    <row r="174" spans="1:7" ht="13.8" thickBot="1" x14ac:dyDescent="0.3">
      <c r="A174" s="204"/>
      <c r="B174" s="48" t="s">
        <v>69</v>
      </c>
      <c r="C174" s="44">
        <v>238846.37</v>
      </c>
      <c r="D174" s="350"/>
      <c r="E174" s="18" t="s">
        <v>171</v>
      </c>
      <c r="F174" s="24" t="s">
        <v>70</v>
      </c>
      <c r="G174" s="24" t="s">
        <v>30</v>
      </c>
    </row>
    <row r="175" spans="1:7" ht="13.8" thickBot="1" x14ac:dyDescent="0.3">
      <c r="A175" s="204"/>
      <c r="B175" s="43" t="s">
        <v>66</v>
      </c>
      <c r="C175" s="44"/>
      <c r="D175" s="86"/>
      <c r="E175" s="18"/>
      <c r="F175" s="24"/>
      <c r="G175" s="24"/>
    </row>
    <row r="176" spans="1:7" ht="13.8" thickBot="1" x14ac:dyDescent="0.3">
      <c r="A176" s="204"/>
      <c r="B176" s="307" t="s">
        <v>84</v>
      </c>
      <c r="C176" s="44">
        <v>2690190.69</v>
      </c>
      <c r="D176" s="113"/>
      <c r="E176" s="18" t="s">
        <v>172</v>
      </c>
      <c r="F176" s="24" t="s">
        <v>104</v>
      </c>
      <c r="G176" s="24" t="s">
        <v>42</v>
      </c>
    </row>
    <row r="177" spans="1:7" ht="13.8" thickBot="1" x14ac:dyDescent="0.3">
      <c r="A177" s="184"/>
      <c r="B177" s="29" t="s">
        <v>18</v>
      </c>
      <c r="C177" s="207">
        <f>SUM(C174+C176)</f>
        <v>2929037.06</v>
      </c>
      <c r="D177" s="200"/>
      <c r="E177" s="200"/>
      <c r="F177" s="201"/>
      <c r="G177" s="202"/>
    </row>
    <row r="178" spans="1:7" ht="13.8" thickBot="1" x14ac:dyDescent="0.3">
      <c r="A178" s="184"/>
      <c r="B178" s="53"/>
      <c r="C178" s="54"/>
      <c r="D178" s="200"/>
      <c r="E178" s="200"/>
      <c r="F178" s="201"/>
      <c r="G178" s="202"/>
    </row>
    <row r="179" spans="1:7" ht="13.8" thickBot="1" x14ac:dyDescent="0.3">
      <c r="A179" s="203"/>
      <c r="B179" s="236" t="s">
        <v>66</v>
      </c>
      <c r="C179" s="13" t="s">
        <v>1</v>
      </c>
      <c r="D179" s="1" t="s">
        <v>2</v>
      </c>
      <c r="E179" s="13" t="s">
        <v>3</v>
      </c>
      <c r="F179" s="14" t="s">
        <v>4</v>
      </c>
      <c r="G179" s="13" t="s">
        <v>5</v>
      </c>
    </row>
    <row r="180" spans="1:7" ht="13.8" thickBot="1" x14ac:dyDescent="0.3">
      <c r="A180" s="204"/>
      <c r="B180" s="112" t="s">
        <v>86</v>
      </c>
      <c r="C180" s="25">
        <v>942971.85</v>
      </c>
      <c r="D180" s="113">
        <v>-6.9160000000000004</v>
      </c>
      <c r="E180" s="118">
        <v>0.86512900999999998</v>
      </c>
      <c r="F180" s="310">
        <v>1089978.297</v>
      </c>
      <c r="G180" s="24" t="s">
        <v>42</v>
      </c>
    </row>
    <row r="181" spans="1:7" ht="13.8" thickBot="1" x14ac:dyDescent="0.3">
      <c r="A181" s="205"/>
      <c r="B181" s="237"/>
      <c r="C181" s="211"/>
      <c r="D181" s="177"/>
      <c r="E181" s="212"/>
      <c r="F181" s="213"/>
      <c r="G181" s="213"/>
    </row>
    <row r="182" spans="1:7" ht="13.8" thickBot="1" x14ac:dyDescent="0.3">
      <c r="A182" s="184"/>
      <c r="B182" s="29" t="s">
        <v>18</v>
      </c>
      <c r="C182" s="207">
        <f>SUM(C180:C181)</f>
        <v>942971.85</v>
      </c>
      <c r="D182" s="200"/>
      <c r="E182" s="200"/>
      <c r="F182" s="201"/>
      <c r="G182" s="202"/>
    </row>
    <row r="183" spans="1:7" ht="13.8" thickBot="1" x14ac:dyDescent="0.3">
      <c r="A183" s="184"/>
      <c r="B183" s="53"/>
      <c r="C183" s="54"/>
      <c r="D183" s="200"/>
      <c r="E183" s="200"/>
      <c r="F183" s="201"/>
      <c r="G183" s="202"/>
    </row>
    <row r="184" spans="1:7" ht="13.8" thickBot="1" x14ac:dyDescent="0.3">
      <c r="A184" s="203"/>
      <c r="B184" s="43" t="s">
        <v>45</v>
      </c>
      <c r="C184" s="13" t="s">
        <v>1</v>
      </c>
      <c r="D184" s="66" t="s">
        <v>2</v>
      </c>
      <c r="E184" s="58" t="s">
        <v>3</v>
      </c>
      <c r="F184" s="59" t="s">
        <v>4</v>
      </c>
      <c r="G184" s="58" t="s">
        <v>5</v>
      </c>
    </row>
    <row r="185" spans="1:7" ht="13.8" thickBot="1" x14ac:dyDescent="0.3">
      <c r="A185" s="204"/>
      <c r="B185" s="45" t="s">
        <v>71</v>
      </c>
      <c r="C185" s="25">
        <v>863176.09</v>
      </c>
      <c r="D185" s="340"/>
      <c r="E185" s="118">
        <v>3.31591484</v>
      </c>
      <c r="F185" s="333" t="s">
        <v>137</v>
      </c>
      <c r="G185" s="115" t="s">
        <v>42</v>
      </c>
    </row>
    <row r="186" spans="1:7" ht="13.8" thickBot="1" x14ac:dyDescent="0.3">
      <c r="A186" s="205"/>
      <c r="B186" s="215"/>
      <c r="C186" s="216"/>
      <c r="D186" s="217"/>
      <c r="E186" s="218"/>
      <c r="F186" s="181"/>
      <c r="G186" s="181"/>
    </row>
    <row r="187" spans="1:7" ht="13.8" thickBot="1" x14ac:dyDescent="0.3">
      <c r="A187" s="219"/>
      <c r="B187" s="77" t="s">
        <v>18</v>
      </c>
      <c r="C187" s="30">
        <f>SUM(C185:C186)</f>
        <v>863176.09</v>
      </c>
      <c r="D187" s="102"/>
      <c r="E187" s="103"/>
      <c r="F187" s="104"/>
      <c r="G187" s="105"/>
    </row>
    <row r="188" spans="1:7" ht="13.8" thickBot="1" x14ac:dyDescent="0.3">
      <c r="A188" s="76"/>
      <c r="B188" s="220"/>
      <c r="C188" s="221"/>
      <c r="D188" s="222"/>
      <c r="E188" s="223"/>
      <c r="F188" s="223"/>
      <c r="G188" s="223"/>
    </row>
    <row r="189" spans="1:7" ht="13.8" thickBot="1" x14ac:dyDescent="0.3">
      <c r="A189" s="224" t="s">
        <v>72</v>
      </c>
      <c r="B189" s="225"/>
      <c r="C189" s="320">
        <f>SUM(C187+C182+C177+C171+C166+C161+C156+C151+C144+C135+C129+C124+C119+C113+C104+C101+C94+C87+C82+C77+C70+C64+C58+C52+C46+C41+C32+C27+C15)</f>
        <v>209844468.11000001</v>
      </c>
      <c r="D189" s="226"/>
      <c r="E189" s="227"/>
      <c r="F189" s="227"/>
      <c r="G189" s="228"/>
    </row>
  </sheetData>
  <mergeCells count="6">
    <mergeCell ref="A163:A165"/>
    <mergeCell ref="A55:A57"/>
    <mergeCell ref="A132:A134"/>
    <mergeCell ref="A137:A139"/>
    <mergeCell ref="A140:A143"/>
    <mergeCell ref="A146:A150"/>
  </mergeCells>
  <pageMargins left="0.7" right="0.7" top="0.75" bottom="0.75" header="0.3" footer="0.3"/>
  <pageSetup paperSize="9" orientation="landscape" vertic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44"/>
  <sheetViews>
    <sheetView showGridLines="0" topLeftCell="A26" zoomScaleNormal="100" workbookViewId="0">
      <selection activeCell="D50" sqref="D50"/>
    </sheetView>
  </sheetViews>
  <sheetFormatPr defaultColWidth="9.109375" defaultRowHeight="10.199999999999999" x14ac:dyDescent="0.25"/>
  <cols>
    <col min="1" max="1" width="19.5546875" style="429" customWidth="1"/>
    <col min="2" max="2" width="46" style="429" customWidth="1"/>
    <col min="3" max="3" width="13.109375" style="549" bestFit="1" customWidth="1"/>
    <col min="4" max="4" width="18.88671875" style="429" bestFit="1" customWidth="1"/>
    <col min="5" max="5" width="6.6640625" style="556" bestFit="1" customWidth="1"/>
    <col min="6" max="6" width="12.33203125" style="511" bestFit="1" customWidth="1"/>
    <col min="7" max="7" width="10" style="505" bestFit="1" customWidth="1"/>
    <col min="8" max="8" width="15" style="531" customWidth="1"/>
    <col min="9" max="9" width="16.88671875" style="435" bestFit="1" customWidth="1"/>
    <col min="10" max="10" width="17.88671875" style="553" bestFit="1" customWidth="1"/>
    <col min="11" max="11" width="15.33203125" style="435" customWidth="1"/>
    <col min="12" max="12" width="9.109375" style="435" customWidth="1"/>
    <col min="13" max="16384" width="9.109375" style="435"/>
  </cols>
  <sheetData>
    <row r="1" spans="1:9" ht="10.8" thickBot="1" x14ac:dyDescent="0.3">
      <c r="A1" s="499" t="s">
        <v>445</v>
      </c>
      <c r="B1" s="450"/>
      <c r="C1" s="535"/>
      <c r="D1" s="450"/>
      <c r="E1" s="554"/>
      <c r="F1" s="509"/>
      <c r="G1" s="503"/>
      <c r="H1" s="451"/>
    </row>
    <row r="2" spans="1:9" ht="10.8" thickBot="1" x14ac:dyDescent="0.3">
      <c r="A2" s="532" t="s">
        <v>464</v>
      </c>
      <c r="B2" s="430"/>
      <c r="C2" s="536"/>
      <c r="E2" s="555"/>
      <c r="F2" s="510" t="s">
        <v>0</v>
      </c>
      <c r="G2" s="504"/>
      <c r="H2" s="431"/>
    </row>
    <row r="3" spans="1:9" ht="10.8" thickBot="1" x14ac:dyDescent="0.3">
      <c r="A3" s="432"/>
      <c r="B3" s="432"/>
      <c r="C3" s="537"/>
      <c r="D3" s="433"/>
      <c r="G3" s="504"/>
      <c r="H3" s="431"/>
    </row>
    <row r="4" spans="1:9" x14ac:dyDescent="0.25">
      <c r="A4" s="470"/>
      <c r="B4" s="471" t="s">
        <v>450</v>
      </c>
      <c r="C4" s="538" t="s">
        <v>465</v>
      </c>
      <c r="D4" s="472" t="s">
        <v>1</v>
      </c>
      <c r="E4" s="506" t="s">
        <v>2</v>
      </c>
      <c r="F4" s="512" t="s">
        <v>443</v>
      </c>
      <c r="G4" s="506" t="s">
        <v>444</v>
      </c>
      <c r="H4" s="529" t="s">
        <v>467</v>
      </c>
    </row>
    <row r="5" spans="1:9" x14ac:dyDescent="0.25">
      <c r="A5" s="562"/>
      <c r="B5" s="442" t="s">
        <v>6</v>
      </c>
      <c r="C5" s="539">
        <v>7861554000122</v>
      </c>
      <c r="D5" s="444">
        <f>1724058.4+10642886.42</f>
        <v>12366944.82</v>
      </c>
      <c r="E5" s="448">
        <v>2.1368</v>
      </c>
      <c r="F5" s="513">
        <v>2.5943984680000001</v>
      </c>
      <c r="G5" s="490">
        <v>4766786.9753350001</v>
      </c>
      <c r="H5" s="475" t="s">
        <v>7</v>
      </c>
    </row>
    <row r="6" spans="1:9" x14ac:dyDescent="0.25">
      <c r="A6" s="562"/>
      <c r="B6" s="442" t="s">
        <v>8</v>
      </c>
      <c r="C6" s="539">
        <v>7111384000169</v>
      </c>
      <c r="D6" s="444">
        <v>1238508.24</v>
      </c>
      <c r="E6" s="448">
        <v>1.0861000000000001</v>
      </c>
      <c r="F6" s="513">
        <v>3.061410924</v>
      </c>
      <c r="G6" s="490">
        <v>404554.72165600001</v>
      </c>
      <c r="H6" s="475" t="s">
        <v>476</v>
      </c>
    </row>
    <row r="7" spans="1:9" x14ac:dyDescent="0.25">
      <c r="A7" s="562"/>
      <c r="B7" s="442" t="s">
        <v>10</v>
      </c>
      <c r="C7" s="539">
        <v>7442078000105</v>
      </c>
      <c r="D7" s="444">
        <v>5265518.0199999996</v>
      </c>
      <c r="E7" s="448">
        <v>2.089</v>
      </c>
      <c r="F7" s="513">
        <v>2.927962607</v>
      </c>
      <c r="G7" s="490">
        <v>1798355.622185</v>
      </c>
      <c r="H7" s="475" t="s">
        <v>7</v>
      </c>
    </row>
    <row r="8" spans="1:9" x14ac:dyDescent="0.25">
      <c r="A8" s="562"/>
      <c r="B8" s="442" t="s">
        <v>11</v>
      </c>
      <c r="C8" s="539">
        <v>11328882000135</v>
      </c>
      <c r="D8" s="444">
        <v>3483321.65</v>
      </c>
      <c r="E8" s="448">
        <v>1.594943937</v>
      </c>
      <c r="F8" s="513">
        <v>1.594943937</v>
      </c>
      <c r="G8" s="490">
        <v>2183977.4860950001</v>
      </c>
      <c r="H8" s="475" t="s">
        <v>476</v>
      </c>
    </row>
    <row r="9" spans="1:9" x14ac:dyDescent="0.25">
      <c r="A9" s="562"/>
      <c r="B9" s="442" t="s">
        <v>446</v>
      </c>
      <c r="C9" s="539">
        <v>11328882000135</v>
      </c>
      <c r="D9" s="444">
        <v>789313.68</v>
      </c>
      <c r="E9" s="448">
        <v>0.82369999999999999</v>
      </c>
      <c r="F9" s="513">
        <v>1.594943937</v>
      </c>
      <c r="G9" s="490">
        <v>494884.90870299999</v>
      </c>
      <c r="H9" s="475" t="s">
        <v>476</v>
      </c>
      <c r="I9" s="593"/>
    </row>
    <row r="10" spans="1:9" x14ac:dyDescent="0.25">
      <c r="A10" s="562"/>
      <c r="B10" s="442" t="s">
        <v>447</v>
      </c>
      <c r="C10" s="539">
        <v>11328882000135</v>
      </c>
      <c r="D10" s="444">
        <v>1762425.01</v>
      </c>
      <c r="E10" s="448">
        <v>0.82369999999999999</v>
      </c>
      <c r="F10" s="513">
        <v>1.594943937</v>
      </c>
      <c r="G10" s="490">
        <v>1105007.498436</v>
      </c>
      <c r="H10" s="475" t="s">
        <v>476</v>
      </c>
    </row>
    <row r="11" spans="1:9" x14ac:dyDescent="0.25">
      <c r="A11" s="562"/>
      <c r="B11" s="442" t="s">
        <v>427</v>
      </c>
      <c r="C11" s="539">
        <v>13077418000149</v>
      </c>
      <c r="D11" s="444">
        <v>2028822.53</v>
      </c>
      <c r="E11" s="448">
        <v>0.98450000000000004</v>
      </c>
      <c r="F11" s="513">
        <v>1.3800776770000001</v>
      </c>
      <c r="G11" s="490">
        <v>1470078.5050290001</v>
      </c>
      <c r="H11" s="475" t="s">
        <v>30</v>
      </c>
    </row>
    <row r="12" spans="1:9" x14ac:dyDescent="0.25">
      <c r="A12" s="474"/>
      <c r="B12" s="571" t="s">
        <v>451</v>
      </c>
      <c r="C12" s="572"/>
      <c r="D12" s="572"/>
      <c r="E12" s="572"/>
      <c r="F12" s="572"/>
      <c r="G12" s="572"/>
      <c r="H12" s="573"/>
    </row>
    <row r="13" spans="1:9" x14ac:dyDescent="0.25">
      <c r="A13" s="563"/>
      <c r="B13" s="442" t="s">
        <v>16</v>
      </c>
      <c r="C13" s="539">
        <v>8973942000168</v>
      </c>
      <c r="D13" s="444">
        <v>2191323.5699999998</v>
      </c>
      <c r="E13" s="448">
        <v>5.7915000000000001</v>
      </c>
      <c r="F13" s="513">
        <v>1.8835857149999999</v>
      </c>
      <c r="G13" s="490">
        <v>1163378.7391989999</v>
      </c>
      <c r="H13" s="475" t="s">
        <v>468</v>
      </c>
    </row>
    <row r="14" spans="1:9" x14ac:dyDescent="0.25">
      <c r="A14" s="564"/>
      <c r="B14" s="442" t="s">
        <v>46</v>
      </c>
      <c r="C14" s="539">
        <v>14713775000119</v>
      </c>
      <c r="D14" s="444">
        <v>612418.72</v>
      </c>
      <c r="E14" s="448">
        <v>-1.8480300000000001</v>
      </c>
      <c r="F14" s="513">
        <v>927.90715460000001</v>
      </c>
      <c r="G14" s="490">
        <v>660</v>
      </c>
      <c r="H14" s="475" t="s">
        <v>22</v>
      </c>
    </row>
    <row r="15" spans="1:9" x14ac:dyDescent="0.25">
      <c r="A15" s="440"/>
      <c r="B15" s="574" t="s">
        <v>18</v>
      </c>
      <c r="C15" s="575"/>
      <c r="D15" s="496">
        <f>SUM(D5,D6,D7,D8,D9,D10,D13,D14,D11)</f>
        <v>29738596.239999998</v>
      </c>
      <c r="E15" s="557"/>
      <c r="F15" s="514"/>
      <c r="G15" s="452"/>
      <c r="H15" s="438"/>
    </row>
    <row r="16" spans="1:9" x14ac:dyDescent="0.25">
      <c r="A16" s="440"/>
      <c r="B16" s="436"/>
      <c r="C16" s="540"/>
      <c r="D16" s="437"/>
      <c r="E16" s="557"/>
      <c r="F16" s="514"/>
      <c r="G16" s="452"/>
      <c r="H16" s="438"/>
    </row>
    <row r="17" spans="1:9" x14ac:dyDescent="0.25">
      <c r="A17" s="566"/>
      <c r="B17" s="449" t="s">
        <v>452</v>
      </c>
      <c r="C17" s="541" t="s">
        <v>465</v>
      </c>
      <c r="D17" s="447" t="s">
        <v>1</v>
      </c>
      <c r="E17" s="456" t="s">
        <v>2</v>
      </c>
      <c r="F17" s="515" t="s">
        <v>443</v>
      </c>
      <c r="G17" s="456" t="s">
        <v>444</v>
      </c>
      <c r="H17" s="479" t="s">
        <v>467</v>
      </c>
    </row>
    <row r="18" spans="1:9" x14ac:dyDescent="0.25">
      <c r="A18" s="567"/>
      <c r="B18" s="442" t="s">
        <v>120</v>
      </c>
      <c r="C18" s="539">
        <v>3737206000197</v>
      </c>
      <c r="D18" s="444">
        <v>4424519.5599999996</v>
      </c>
      <c r="E18" s="448">
        <v>0.94904965987722512</v>
      </c>
      <c r="F18" s="513">
        <v>2.2485249999999999</v>
      </c>
      <c r="G18" s="490">
        <v>1967743.102953</v>
      </c>
      <c r="H18" s="475" t="s">
        <v>30</v>
      </c>
    </row>
    <row r="19" spans="1:9" x14ac:dyDescent="0.25">
      <c r="A19" s="567"/>
      <c r="B19" s="442" t="s">
        <v>19</v>
      </c>
      <c r="C19" s="539">
        <v>10646895000190</v>
      </c>
      <c r="D19" s="444">
        <v>43919928.359999999</v>
      </c>
      <c r="E19" s="448">
        <v>2.1138280433475991</v>
      </c>
      <c r="F19" s="513">
        <v>1.766027</v>
      </c>
      <c r="G19" s="490">
        <v>24869341.378804099</v>
      </c>
      <c r="H19" s="475" t="s">
        <v>7</v>
      </c>
    </row>
    <row r="20" spans="1:9" x14ac:dyDescent="0.25">
      <c r="A20" s="567"/>
      <c r="B20" s="442" t="s">
        <v>20</v>
      </c>
      <c r="C20" s="539">
        <v>13058824000164</v>
      </c>
      <c r="D20" s="444">
        <v>6137196</v>
      </c>
      <c r="E20" s="448">
        <v>1.0910966905377011</v>
      </c>
      <c r="F20" s="513">
        <v>1.5342990000000001</v>
      </c>
      <c r="G20" s="490">
        <v>4000000</v>
      </c>
      <c r="H20" s="475" t="s">
        <v>22</v>
      </c>
    </row>
    <row r="21" spans="1:9" x14ac:dyDescent="0.25">
      <c r="A21" s="567"/>
      <c r="B21" s="571" t="s">
        <v>453</v>
      </c>
      <c r="C21" s="572"/>
      <c r="D21" s="572"/>
      <c r="E21" s="572"/>
      <c r="F21" s="572"/>
      <c r="G21" s="572"/>
      <c r="H21" s="573"/>
    </row>
    <row r="22" spans="1:9" x14ac:dyDescent="0.25">
      <c r="A22" s="567"/>
      <c r="B22" s="442" t="s">
        <v>23</v>
      </c>
      <c r="C22" s="539">
        <v>14120341000105</v>
      </c>
      <c r="D22" s="443">
        <v>3365529</v>
      </c>
      <c r="E22" s="448">
        <v>1.1081271126850083</v>
      </c>
      <c r="F22" s="513">
        <v>1.43214</v>
      </c>
      <c r="G22" s="490">
        <v>2350000</v>
      </c>
      <c r="H22" s="475" t="s">
        <v>22</v>
      </c>
    </row>
    <row r="23" spans="1:9" x14ac:dyDescent="0.25">
      <c r="A23" s="567"/>
      <c r="B23" s="571" t="s">
        <v>455</v>
      </c>
      <c r="C23" s="572"/>
      <c r="D23" s="572"/>
      <c r="E23" s="572"/>
      <c r="F23" s="572"/>
      <c r="G23" s="572"/>
      <c r="H23" s="573"/>
    </row>
    <row r="24" spans="1:9" x14ac:dyDescent="0.25">
      <c r="A24" s="567"/>
      <c r="B24" s="442" t="s">
        <v>24</v>
      </c>
      <c r="C24" s="539">
        <v>15154441000115</v>
      </c>
      <c r="D24" s="444">
        <v>2107280.71</v>
      </c>
      <c r="E24" s="448">
        <v>2.2000000000000002</v>
      </c>
      <c r="F24" s="513">
        <v>1.0354049999999999</v>
      </c>
      <c r="G24" s="490">
        <v>2035223.6151066499</v>
      </c>
      <c r="H24" s="475" t="s">
        <v>25</v>
      </c>
    </row>
    <row r="25" spans="1:9" x14ac:dyDescent="0.25">
      <c r="A25" s="567"/>
      <c r="B25" s="571" t="s">
        <v>454</v>
      </c>
      <c r="C25" s="572"/>
      <c r="D25" s="572"/>
      <c r="E25" s="572"/>
      <c r="F25" s="572"/>
      <c r="G25" s="572"/>
      <c r="H25" s="573"/>
    </row>
    <row r="26" spans="1:9" x14ac:dyDescent="0.25">
      <c r="A26" s="568"/>
      <c r="B26" s="442" t="s">
        <v>509</v>
      </c>
      <c r="C26" s="539">
        <v>15576907000170</v>
      </c>
      <c r="D26" s="444">
        <v>1970160</v>
      </c>
      <c r="E26" s="550">
        <v>-9.1354791558817261E-3</v>
      </c>
      <c r="F26" s="513">
        <v>985.08</v>
      </c>
      <c r="G26" s="490">
        <v>2000</v>
      </c>
      <c r="H26" s="475" t="s">
        <v>80</v>
      </c>
      <c r="I26" s="553"/>
    </row>
    <row r="27" spans="1:9" x14ac:dyDescent="0.25">
      <c r="A27" s="440"/>
      <c r="B27" s="574" t="s">
        <v>18</v>
      </c>
      <c r="C27" s="575"/>
      <c r="D27" s="496">
        <f>SUM(D18,D19,D20,D22,D24,D26)</f>
        <v>61924613.630000003</v>
      </c>
      <c r="E27" s="557"/>
      <c r="F27" s="514"/>
      <c r="G27" s="452"/>
      <c r="H27" s="438"/>
    </row>
    <row r="28" spans="1:9" x14ac:dyDescent="0.25">
      <c r="A28" s="440"/>
      <c r="B28" s="436"/>
      <c r="C28" s="540"/>
      <c r="D28" s="437"/>
      <c r="E28" s="557"/>
      <c r="F28" s="514"/>
      <c r="G28" s="452"/>
      <c r="H28" s="438"/>
    </row>
    <row r="29" spans="1:9" x14ac:dyDescent="0.25">
      <c r="A29" s="566"/>
      <c r="B29" s="449" t="s">
        <v>456</v>
      </c>
      <c r="C29" s="541" t="s">
        <v>465</v>
      </c>
      <c r="D29" s="447" t="s">
        <v>1</v>
      </c>
      <c r="E29" s="456" t="s">
        <v>2</v>
      </c>
      <c r="F29" s="515" t="s">
        <v>443</v>
      </c>
      <c r="G29" s="456" t="s">
        <v>444</v>
      </c>
      <c r="H29" s="479" t="s">
        <v>467</v>
      </c>
    </row>
    <row r="30" spans="1:9" x14ac:dyDescent="0.25">
      <c r="A30" s="568"/>
      <c r="B30" s="442" t="s">
        <v>466</v>
      </c>
      <c r="C30" s="539">
        <v>7936595000130</v>
      </c>
      <c r="D30" s="444">
        <v>4472540.8</v>
      </c>
      <c r="E30" s="448">
        <v>2.0465654044054102</v>
      </c>
      <c r="F30" s="513">
        <v>1.2040312</v>
      </c>
      <c r="G30" s="490">
        <v>3714638.6438352098</v>
      </c>
      <c r="H30" s="475" t="s">
        <v>477</v>
      </c>
    </row>
    <row r="31" spans="1:9" x14ac:dyDescent="0.25">
      <c r="A31" s="481"/>
      <c r="B31" s="574" t="s">
        <v>18</v>
      </c>
      <c r="C31" s="575"/>
      <c r="D31" s="496">
        <f>SUM(D30:D30)</f>
        <v>4472540.8</v>
      </c>
      <c r="E31" s="557"/>
      <c r="F31" s="514"/>
      <c r="G31" s="452"/>
      <c r="H31" s="438"/>
    </row>
    <row r="32" spans="1:9" x14ac:dyDescent="0.25">
      <c r="A32" s="481"/>
      <c r="B32" s="436"/>
      <c r="C32" s="540"/>
      <c r="D32" s="437"/>
      <c r="E32" s="557"/>
      <c r="F32" s="514"/>
      <c r="G32" s="452"/>
      <c r="H32" s="438"/>
    </row>
    <row r="33" spans="1:8" x14ac:dyDescent="0.25">
      <c r="A33" s="566"/>
      <c r="B33" s="446" t="s">
        <v>457</v>
      </c>
      <c r="C33" s="541" t="s">
        <v>465</v>
      </c>
      <c r="D33" s="447" t="s">
        <v>1</v>
      </c>
      <c r="E33" s="456" t="s">
        <v>2</v>
      </c>
      <c r="F33" s="515" t="s">
        <v>443</v>
      </c>
      <c r="G33" s="456" t="s">
        <v>444</v>
      </c>
      <c r="H33" s="479" t="s">
        <v>467</v>
      </c>
    </row>
    <row r="34" spans="1:8" x14ac:dyDescent="0.25">
      <c r="A34" s="567"/>
      <c r="B34" s="442" t="s">
        <v>129</v>
      </c>
      <c r="C34" s="539">
        <v>6018364000185</v>
      </c>
      <c r="D34" s="444">
        <v>2819566.59</v>
      </c>
      <c r="E34" s="526">
        <v>-1.3887472980079467</v>
      </c>
      <c r="F34" s="513">
        <v>2.0053140900000002</v>
      </c>
      <c r="G34" s="490">
        <v>1406047.3615999999</v>
      </c>
      <c r="H34" s="475" t="s">
        <v>30</v>
      </c>
    </row>
    <row r="35" spans="1:8" x14ac:dyDescent="0.25">
      <c r="A35" s="567"/>
      <c r="B35" s="574" t="s">
        <v>18</v>
      </c>
      <c r="C35" s="575"/>
      <c r="D35" s="496">
        <f>SUM(D32:D34)</f>
        <v>2819566.59</v>
      </c>
      <c r="E35" s="456"/>
      <c r="F35" s="516"/>
      <c r="G35" s="463"/>
      <c r="H35" s="482"/>
    </row>
    <row r="36" spans="1:8" x14ac:dyDescent="0.25">
      <c r="A36" s="567"/>
      <c r="B36" s="442" t="s">
        <v>74</v>
      </c>
      <c r="C36" s="539">
        <v>8927488000109</v>
      </c>
      <c r="D36" s="444">
        <v>32459.81</v>
      </c>
      <c r="E36" s="448">
        <v>1552.167783048639</v>
      </c>
      <c r="F36" s="513">
        <v>324.59809483999999</v>
      </c>
      <c r="G36" s="490">
        <v>100</v>
      </c>
      <c r="H36" s="475" t="s">
        <v>30</v>
      </c>
    </row>
    <row r="37" spans="1:8" x14ac:dyDescent="0.25">
      <c r="A37" s="567"/>
      <c r="B37" s="442" t="s">
        <v>76</v>
      </c>
      <c r="C37" s="539">
        <v>8927488000109</v>
      </c>
      <c r="D37" s="444">
        <v>61043.9</v>
      </c>
      <c r="E37" s="448">
        <v>1552.167783048639</v>
      </c>
      <c r="F37" s="513">
        <v>307.15441982999999</v>
      </c>
      <c r="G37" s="490">
        <v>198.7400901</v>
      </c>
      <c r="H37" s="475" t="s">
        <v>30</v>
      </c>
    </row>
    <row r="38" spans="1:8" x14ac:dyDescent="0.25">
      <c r="A38" s="567"/>
      <c r="B38" s="442" t="s">
        <v>77</v>
      </c>
      <c r="C38" s="539">
        <v>8927488000109</v>
      </c>
      <c r="D38" s="444">
        <v>64540.22</v>
      </c>
      <c r="E38" s="448">
        <v>1552.167783048639</v>
      </c>
      <c r="F38" s="513">
        <v>345.04057585999999</v>
      </c>
      <c r="G38" s="490">
        <v>187.05109766000001</v>
      </c>
      <c r="H38" s="489" t="s">
        <v>30</v>
      </c>
    </row>
    <row r="39" spans="1:8" x14ac:dyDescent="0.25">
      <c r="A39" s="568"/>
      <c r="B39" s="574" t="s">
        <v>18</v>
      </c>
      <c r="C39" s="575"/>
      <c r="D39" s="496">
        <f>SUM(D36:D38)</f>
        <v>158043.93</v>
      </c>
      <c r="E39" s="558"/>
      <c r="F39" s="517"/>
      <c r="G39" s="507"/>
      <c r="H39" s="488"/>
    </row>
    <row r="40" spans="1:8" x14ac:dyDescent="0.25">
      <c r="A40" s="459"/>
      <c r="B40" s="574" t="s">
        <v>127</v>
      </c>
      <c r="C40" s="575"/>
      <c r="D40" s="496">
        <f>SUM(D35,D39)</f>
        <v>2977610.52</v>
      </c>
      <c r="E40" s="455"/>
      <c r="F40" s="518"/>
      <c r="G40" s="464"/>
      <c r="H40" s="458"/>
    </row>
    <row r="41" spans="1:8" x14ac:dyDescent="0.25">
      <c r="A41" s="459"/>
      <c r="B41" s="460"/>
      <c r="C41" s="542"/>
      <c r="D41" s="457"/>
      <c r="E41" s="559"/>
      <c r="F41" s="518"/>
      <c r="G41" s="464"/>
      <c r="H41" s="461"/>
    </row>
    <row r="42" spans="1:8" x14ac:dyDescent="0.25">
      <c r="A42" s="576"/>
      <c r="B42" s="446" t="s">
        <v>456</v>
      </c>
      <c r="C42" s="541" t="s">
        <v>465</v>
      </c>
      <c r="D42" s="447" t="s">
        <v>1</v>
      </c>
      <c r="E42" s="456" t="s">
        <v>2</v>
      </c>
      <c r="F42" s="515" t="s">
        <v>443</v>
      </c>
      <c r="G42" s="456" t="s">
        <v>444</v>
      </c>
      <c r="H42" s="479" t="s">
        <v>467</v>
      </c>
    </row>
    <row r="43" spans="1:8" x14ac:dyDescent="0.25">
      <c r="A43" s="577"/>
      <c r="B43" s="442" t="s">
        <v>510</v>
      </c>
      <c r="C43" s="539">
        <v>17936797000136</v>
      </c>
      <c r="D43" s="444">
        <v>1858023.0887065299</v>
      </c>
      <c r="E43" s="448">
        <v>0.22851432712288242</v>
      </c>
      <c r="F43" s="513">
        <v>841.35742589999995</v>
      </c>
      <c r="G43" s="490">
        <v>2208.36357</v>
      </c>
      <c r="H43" s="475" t="s">
        <v>30</v>
      </c>
    </row>
    <row r="44" spans="1:8" x14ac:dyDescent="0.25">
      <c r="A44" s="459"/>
      <c r="B44" s="574" t="s">
        <v>18</v>
      </c>
      <c r="C44" s="575"/>
      <c r="D44" s="496">
        <f>SUM(D43:D43)</f>
        <v>1858023.0887065299</v>
      </c>
      <c r="E44" s="455"/>
      <c r="F44" s="518"/>
      <c r="G44" s="464"/>
      <c r="H44" s="458"/>
    </row>
    <row r="45" spans="1:8" x14ac:dyDescent="0.25">
      <c r="A45" s="459"/>
      <c r="B45" s="453"/>
      <c r="C45" s="543"/>
      <c r="D45" s="462"/>
      <c r="E45" s="455"/>
      <c r="F45" s="518"/>
      <c r="G45" s="464"/>
      <c r="H45" s="458"/>
    </row>
    <row r="46" spans="1:8" x14ac:dyDescent="0.25">
      <c r="A46" s="566"/>
      <c r="B46" s="446" t="s">
        <v>458</v>
      </c>
      <c r="C46" s="541" t="s">
        <v>465</v>
      </c>
      <c r="D46" s="447" t="s">
        <v>1</v>
      </c>
      <c r="E46" s="456" t="s">
        <v>2</v>
      </c>
      <c r="F46" s="515" t="s">
        <v>443</v>
      </c>
      <c r="G46" s="456" t="s">
        <v>444</v>
      </c>
      <c r="H46" s="479" t="s">
        <v>467</v>
      </c>
    </row>
    <row r="47" spans="1:8" x14ac:dyDescent="0.25">
      <c r="A47" s="567"/>
      <c r="B47" s="445" t="s">
        <v>34</v>
      </c>
      <c r="C47" s="544" t="s">
        <v>448</v>
      </c>
      <c r="D47" s="444">
        <v>32883413.34</v>
      </c>
      <c r="E47" s="448">
        <v>-1.9926909216768172</v>
      </c>
      <c r="F47" s="513" t="s">
        <v>35</v>
      </c>
      <c r="G47" s="490">
        <v>12886</v>
      </c>
      <c r="H47" s="475" t="s">
        <v>22</v>
      </c>
    </row>
    <row r="48" spans="1:8" x14ac:dyDescent="0.25">
      <c r="A48" s="567"/>
      <c r="B48" s="445" t="s">
        <v>36</v>
      </c>
      <c r="C48" s="544" t="s">
        <v>448</v>
      </c>
      <c r="D48" s="444">
        <v>24476922.629999999</v>
      </c>
      <c r="E48" s="448">
        <v>-1.9925408278706809</v>
      </c>
      <c r="F48" s="513" t="s">
        <v>35</v>
      </c>
      <c r="G48" s="490">
        <v>7928</v>
      </c>
      <c r="H48" s="475" t="s">
        <v>38</v>
      </c>
    </row>
    <row r="49" spans="1:8" x14ac:dyDescent="0.25">
      <c r="A49" s="567"/>
      <c r="B49" s="445" t="s">
        <v>39</v>
      </c>
      <c r="C49" s="544" t="s">
        <v>448</v>
      </c>
      <c r="D49" s="444">
        <v>1876855.7</v>
      </c>
      <c r="E49" s="448">
        <v>-9.7788244931398829E-2</v>
      </c>
      <c r="F49" s="513" t="s">
        <v>35</v>
      </c>
      <c r="G49" s="490">
        <v>21027</v>
      </c>
      <c r="H49" s="475" t="s">
        <v>481</v>
      </c>
    </row>
    <row r="50" spans="1:8" x14ac:dyDescent="0.25">
      <c r="A50" s="567"/>
      <c r="B50" s="574" t="s">
        <v>18</v>
      </c>
      <c r="C50" s="575"/>
      <c r="D50" s="498">
        <f>SUM(D47:D49)</f>
        <v>59237191.670000002</v>
      </c>
      <c r="E50" s="455"/>
      <c r="F50" s="518"/>
      <c r="G50" s="464"/>
      <c r="H50" s="458"/>
    </row>
    <row r="51" spans="1:8" x14ac:dyDescent="0.25">
      <c r="A51" s="567"/>
      <c r="B51" s="446" t="s">
        <v>455</v>
      </c>
      <c r="C51" s="545"/>
      <c r="D51" s="447" t="s">
        <v>1</v>
      </c>
      <c r="E51" s="456" t="s">
        <v>2</v>
      </c>
      <c r="F51" s="515" t="s">
        <v>443</v>
      </c>
      <c r="G51" s="456" t="s">
        <v>444</v>
      </c>
      <c r="H51" s="479" t="s">
        <v>467</v>
      </c>
    </row>
    <row r="52" spans="1:8" x14ac:dyDescent="0.25">
      <c r="A52" s="568"/>
      <c r="B52" s="445" t="s">
        <v>482</v>
      </c>
      <c r="C52" s="539">
        <v>8817414000110</v>
      </c>
      <c r="D52" s="444">
        <v>4006737.02</v>
      </c>
      <c r="E52" s="448">
        <v>1.6721566975568665</v>
      </c>
      <c r="F52" s="513">
        <v>1.4325190000000001</v>
      </c>
      <c r="G52" s="490">
        <v>2796987.0050900001</v>
      </c>
      <c r="H52" s="475" t="s">
        <v>42</v>
      </c>
    </row>
    <row r="53" spans="1:8" x14ac:dyDescent="0.25">
      <c r="A53" s="459"/>
      <c r="B53" s="574" t="s">
        <v>18</v>
      </c>
      <c r="C53" s="575"/>
      <c r="D53" s="496">
        <f>D52</f>
        <v>4006737.02</v>
      </c>
      <c r="E53" s="455"/>
      <c r="F53" s="518"/>
      <c r="G53" s="464"/>
      <c r="H53" s="458"/>
    </row>
    <row r="54" spans="1:8" x14ac:dyDescent="0.25">
      <c r="A54" s="459"/>
      <c r="B54" s="460"/>
      <c r="C54" s="542"/>
      <c r="D54" s="460"/>
      <c r="E54" s="559"/>
      <c r="F54" s="519"/>
      <c r="G54" s="508"/>
      <c r="H54" s="461"/>
    </row>
    <row r="55" spans="1:8" x14ac:dyDescent="0.25">
      <c r="A55" s="578"/>
      <c r="B55" s="446" t="s">
        <v>459</v>
      </c>
      <c r="C55" s="541" t="s">
        <v>465</v>
      </c>
      <c r="D55" s="447" t="s">
        <v>1</v>
      </c>
      <c r="E55" s="456" t="s">
        <v>2</v>
      </c>
      <c r="F55" s="515" t="s">
        <v>443</v>
      </c>
      <c r="G55" s="456" t="s">
        <v>444</v>
      </c>
      <c r="H55" s="479" t="s">
        <v>467</v>
      </c>
    </row>
    <row r="56" spans="1:8" x14ac:dyDescent="0.25">
      <c r="A56" s="579"/>
      <c r="B56" s="445" t="s">
        <v>508</v>
      </c>
      <c r="C56" s="539">
        <v>13555918000149</v>
      </c>
      <c r="D56" s="444">
        <v>2359950.1</v>
      </c>
      <c r="E56" s="448">
        <v>-1.2836830959858345</v>
      </c>
      <c r="F56" s="513">
        <v>1742.3183012</v>
      </c>
      <c r="G56" s="490">
        <v>1354.488499</v>
      </c>
      <c r="H56" s="478" t="s">
        <v>22</v>
      </c>
    </row>
    <row r="57" spans="1:8" x14ac:dyDescent="0.25">
      <c r="A57" s="459"/>
      <c r="B57" s="574" t="s">
        <v>18</v>
      </c>
      <c r="C57" s="575"/>
      <c r="D57" s="496">
        <f>SUM(D56:D56)</f>
        <v>2359950.1</v>
      </c>
      <c r="E57" s="455"/>
      <c r="F57" s="518"/>
      <c r="G57" s="464"/>
      <c r="H57" s="467"/>
    </row>
    <row r="58" spans="1:8" x14ac:dyDescent="0.25">
      <c r="A58" s="459"/>
      <c r="B58" s="453"/>
      <c r="C58" s="543"/>
      <c r="D58" s="462"/>
      <c r="E58" s="455"/>
      <c r="F58" s="518"/>
      <c r="G58" s="464"/>
      <c r="H58" s="467"/>
    </row>
    <row r="59" spans="1:8" x14ac:dyDescent="0.25">
      <c r="A59" s="580"/>
      <c r="B59" s="446" t="s">
        <v>460</v>
      </c>
      <c r="C59" s="541" t="s">
        <v>465</v>
      </c>
      <c r="D59" s="447" t="s">
        <v>1</v>
      </c>
      <c r="E59" s="456" t="s">
        <v>2</v>
      </c>
      <c r="F59" s="515" t="s">
        <v>443</v>
      </c>
      <c r="G59" s="456" t="s">
        <v>444</v>
      </c>
      <c r="H59" s="479" t="s">
        <v>467</v>
      </c>
    </row>
    <row r="60" spans="1:8" x14ac:dyDescent="0.25">
      <c r="A60" s="581"/>
      <c r="B60" s="445" t="s">
        <v>483</v>
      </c>
      <c r="C60" s="539">
        <v>7279657000189</v>
      </c>
      <c r="D60" s="444">
        <v>2186898.16</v>
      </c>
      <c r="E60" s="448">
        <v>0.63338204209707538</v>
      </c>
      <c r="F60" s="513">
        <v>6.8807750900000002</v>
      </c>
      <c r="G60" s="490">
        <v>317827.29766099999</v>
      </c>
      <c r="H60" s="533" t="s">
        <v>448</v>
      </c>
    </row>
    <row r="61" spans="1:8" x14ac:dyDescent="0.25">
      <c r="A61" s="581"/>
      <c r="B61" s="445" t="s">
        <v>484</v>
      </c>
      <c r="C61" s="539">
        <v>11392165000172</v>
      </c>
      <c r="D61" s="444">
        <v>1796312.42</v>
      </c>
      <c r="E61" s="448">
        <v>0.14884011797309718</v>
      </c>
      <c r="F61" s="513">
        <v>2.47059023</v>
      </c>
      <c r="G61" s="490">
        <v>727078.25416500005</v>
      </c>
      <c r="H61" s="475" t="s">
        <v>478</v>
      </c>
    </row>
    <row r="62" spans="1:8" x14ac:dyDescent="0.25">
      <c r="A62" s="581"/>
      <c r="B62" s="571" t="s">
        <v>461</v>
      </c>
      <c r="C62" s="572"/>
      <c r="D62" s="572"/>
      <c r="E62" s="572"/>
      <c r="F62" s="572"/>
      <c r="G62" s="572"/>
      <c r="H62" s="573"/>
    </row>
    <row r="63" spans="1:8" x14ac:dyDescent="0.25">
      <c r="A63" s="582"/>
      <c r="B63" s="445" t="s">
        <v>485</v>
      </c>
      <c r="C63" s="539">
        <v>16599968000116</v>
      </c>
      <c r="D63" s="444">
        <v>2272199.88</v>
      </c>
      <c r="E63" s="448">
        <v>0.46257176097322561</v>
      </c>
      <c r="F63" s="513">
        <v>1.22305485</v>
      </c>
      <c r="G63" s="490">
        <v>1857807.013694</v>
      </c>
      <c r="H63" s="489" t="s">
        <v>30</v>
      </c>
    </row>
    <row r="64" spans="1:8" x14ac:dyDescent="0.25">
      <c r="A64" s="459"/>
      <c r="B64" s="574" t="s">
        <v>18</v>
      </c>
      <c r="C64" s="575"/>
      <c r="D64" s="496">
        <f>SUM(D60:D63)</f>
        <v>6255410.46</v>
      </c>
      <c r="E64" s="455"/>
      <c r="F64" s="518"/>
      <c r="G64" s="464"/>
      <c r="H64" s="467"/>
    </row>
    <row r="65" spans="1:8" x14ac:dyDescent="0.25">
      <c r="A65" s="459"/>
      <c r="B65" s="457"/>
      <c r="C65" s="546"/>
      <c r="D65" s="466"/>
      <c r="E65" s="455"/>
      <c r="F65" s="518"/>
      <c r="G65" s="464"/>
      <c r="H65" s="467"/>
    </row>
    <row r="66" spans="1:8" x14ac:dyDescent="0.25">
      <c r="A66" s="578"/>
      <c r="B66" s="446" t="s">
        <v>462</v>
      </c>
      <c r="C66" s="541" t="s">
        <v>465</v>
      </c>
      <c r="D66" s="447" t="s">
        <v>1</v>
      </c>
      <c r="E66" s="456" t="s">
        <v>2</v>
      </c>
      <c r="F66" s="515" t="s">
        <v>443</v>
      </c>
      <c r="G66" s="456" t="s">
        <v>444</v>
      </c>
      <c r="H66" s="479" t="s">
        <v>467</v>
      </c>
    </row>
    <row r="67" spans="1:8" x14ac:dyDescent="0.25">
      <c r="A67" s="583"/>
      <c r="B67" s="445" t="s">
        <v>486</v>
      </c>
      <c r="C67" s="539">
        <v>8692888000182</v>
      </c>
      <c r="D67" s="444">
        <v>813303.05</v>
      </c>
      <c r="E67" s="448">
        <v>1.0862134644715642</v>
      </c>
      <c r="F67" s="513">
        <v>225.1411568</v>
      </c>
      <c r="G67" s="490">
        <v>3612.4139300000002</v>
      </c>
      <c r="H67" s="475" t="s">
        <v>30</v>
      </c>
    </row>
    <row r="68" spans="1:8" x14ac:dyDescent="0.25">
      <c r="A68" s="583"/>
      <c r="B68" s="571" t="s">
        <v>463</v>
      </c>
      <c r="C68" s="572"/>
      <c r="D68" s="572"/>
      <c r="E68" s="572"/>
      <c r="F68" s="572"/>
      <c r="G68" s="572"/>
      <c r="H68" s="572"/>
    </row>
    <row r="69" spans="1:8" x14ac:dyDescent="0.25">
      <c r="A69" s="579"/>
      <c r="B69" s="442" t="s">
        <v>78</v>
      </c>
      <c r="C69" s="539">
        <v>8924783000101</v>
      </c>
      <c r="D69" s="444">
        <f>F69*G69</f>
        <v>369070.2</v>
      </c>
      <c r="E69" s="448">
        <v>-4.1719342604298388</v>
      </c>
      <c r="F69" s="513">
        <v>113.7</v>
      </c>
      <c r="G69" s="490">
        <v>3246</v>
      </c>
      <c r="H69" s="475" t="s">
        <v>80</v>
      </c>
    </row>
    <row r="70" spans="1:8" x14ac:dyDescent="0.25">
      <c r="A70" s="483"/>
      <c r="B70" s="574" t="s">
        <v>18</v>
      </c>
      <c r="C70" s="575"/>
      <c r="D70" s="496">
        <f>SUM(D67,D69)</f>
        <v>1182373.25</v>
      </c>
      <c r="E70" s="455"/>
      <c r="F70" s="520"/>
      <c r="G70" s="455"/>
      <c r="H70" s="484"/>
    </row>
    <row r="71" spans="1:8" x14ac:dyDescent="0.25">
      <c r="A71" s="459"/>
      <c r="B71" s="468"/>
      <c r="C71" s="547"/>
      <c r="D71" s="466"/>
      <c r="E71" s="455"/>
      <c r="F71" s="518"/>
      <c r="G71" s="464"/>
      <c r="H71" s="485"/>
    </row>
    <row r="72" spans="1:8" x14ac:dyDescent="0.25">
      <c r="A72" s="578"/>
      <c r="B72" s="446" t="s">
        <v>469</v>
      </c>
      <c r="C72" s="541" t="s">
        <v>465</v>
      </c>
      <c r="D72" s="447" t="s">
        <v>1</v>
      </c>
      <c r="E72" s="456" t="s">
        <v>2</v>
      </c>
      <c r="F72" s="515" t="s">
        <v>443</v>
      </c>
      <c r="G72" s="456" t="s">
        <v>444</v>
      </c>
      <c r="H72" s="479" t="s">
        <v>467</v>
      </c>
    </row>
    <row r="73" spans="1:8" x14ac:dyDescent="0.25">
      <c r="A73" s="579"/>
      <c r="B73" s="445" t="s">
        <v>487</v>
      </c>
      <c r="C73" s="539">
        <v>9550197000107</v>
      </c>
      <c r="D73" s="444">
        <v>1298681.02</v>
      </c>
      <c r="E73" s="448">
        <v>-1.9074361564579814</v>
      </c>
      <c r="F73" s="513">
        <v>1.5990164</v>
      </c>
      <c r="G73" s="490">
        <v>812174.92897000001</v>
      </c>
      <c r="H73" s="492" t="s">
        <v>42</v>
      </c>
    </row>
    <row r="74" spans="1:8" x14ac:dyDescent="0.25">
      <c r="A74" s="459"/>
      <c r="B74" s="574" t="s">
        <v>18</v>
      </c>
      <c r="C74" s="575"/>
      <c r="D74" s="496">
        <f>D73</f>
        <v>1298681.02</v>
      </c>
      <c r="E74" s="455"/>
      <c r="F74" s="518"/>
      <c r="G74" s="464"/>
      <c r="H74" s="485"/>
    </row>
    <row r="75" spans="1:8" x14ac:dyDescent="0.25">
      <c r="A75" s="459"/>
      <c r="B75" s="468"/>
      <c r="C75" s="547"/>
      <c r="D75" s="466"/>
      <c r="E75" s="455"/>
      <c r="F75" s="518"/>
      <c r="G75" s="464"/>
      <c r="H75" s="485"/>
    </row>
    <row r="76" spans="1:8" x14ac:dyDescent="0.25">
      <c r="A76" s="578"/>
      <c r="B76" s="446" t="s">
        <v>456</v>
      </c>
      <c r="C76" s="541" t="s">
        <v>465</v>
      </c>
      <c r="D76" s="447" t="s">
        <v>1</v>
      </c>
      <c r="E76" s="456" t="s">
        <v>2</v>
      </c>
      <c r="F76" s="515" t="s">
        <v>443</v>
      </c>
      <c r="G76" s="456" t="s">
        <v>444</v>
      </c>
      <c r="H76" s="479" t="s">
        <v>467</v>
      </c>
    </row>
    <row r="77" spans="1:8" x14ac:dyDescent="0.25">
      <c r="A77" s="583"/>
      <c r="B77" s="445" t="s">
        <v>488</v>
      </c>
      <c r="C77" s="539">
        <v>13958711000115</v>
      </c>
      <c r="D77" s="444">
        <v>125200.29</v>
      </c>
      <c r="E77" s="448">
        <v>-1.3955485204030411</v>
      </c>
      <c r="F77" s="513">
        <v>1.1571623</v>
      </c>
      <c r="G77" s="490">
        <v>108195.96439079</v>
      </c>
      <c r="H77" s="478" t="s">
        <v>25</v>
      </c>
    </row>
    <row r="78" spans="1:8" x14ac:dyDescent="0.25">
      <c r="A78" s="583"/>
      <c r="B78" s="571" t="s">
        <v>470</v>
      </c>
      <c r="C78" s="572"/>
      <c r="D78" s="572"/>
      <c r="E78" s="572"/>
      <c r="F78" s="572"/>
      <c r="G78" s="572"/>
      <c r="H78" s="572"/>
    </row>
    <row r="79" spans="1:8" x14ac:dyDescent="0.25">
      <c r="A79" s="579"/>
      <c r="B79" s="445" t="s">
        <v>489</v>
      </c>
      <c r="C79" s="539">
        <v>13594673000169</v>
      </c>
      <c r="D79" s="444">
        <v>849329.92</v>
      </c>
      <c r="E79" s="448">
        <v>1.1104279119235738</v>
      </c>
      <c r="F79" s="513">
        <v>1.0039616200000001</v>
      </c>
      <c r="G79" s="490">
        <v>845978.47678699996</v>
      </c>
      <c r="H79" s="478" t="s">
        <v>478</v>
      </c>
    </row>
    <row r="80" spans="1:8" x14ac:dyDescent="0.25">
      <c r="A80" s="459"/>
      <c r="B80" s="574" t="s">
        <v>18</v>
      </c>
      <c r="C80" s="575"/>
      <c r="D80" s="496">
        <f>SUM(D77,D79)</f>
        <v>974530.21000000008</v>
      </c>
      <c r="E80" s="455"/>
      <c r="F80" s="520"/>
      <c r="G80" s="455"/>
      <c r="H80" s="486"/>
    </row>
    <row r="81" spans="1:10" x14ac:dyDescent="0.25">
      <c r="A81" s="459"/>
      <c r="B81" s="453"/>
      <c r="C81" s="543"/>
      <c r="D81" s="462"/>
      <c r="E81" s="455"/>
      <c r="F81" s="520"/>
      <c r="G81" s="455"/>
      <c r="H81" s="486"/>
    </row>
    <row r="82" spans="1:10" x14ac:dyDescent="0.25">
      <c r="A82" s="578" t="s">
        <v>109</v>
      </c>
      <c r="B82" s="446" t="s">
        <v>456</v>
      </c>
      <c r="C82" s="541" t="s">
        <v>465</v>
      </c>
      <c r="D82" s="447" t="s">
        <v>1</v>
      </c>
      <c r="E82" s="456" t="s">
        <v>2</v>
      </c>
      <c r="F82" s="515" t="s">
        <v>443</v>
      </c>
      <c r="G82" s="456" t="s">
        <v>444</v>
      </c>
      <c r="H82" s="479" t="s">
        <v>467</v>
      </c>
    </row>
    <row r="83" spans="1:10" x14ac:dyDescent="0.25">
      <c r="A83" s="583"/>
      <c r="B83" s="442" t="s">
        <v>490</v>
      </c>
      <c r="C83" s="539">
        <v>12228008000199</v>
      </c>
      <c r="D83" s="444">
        <v>5841562.79</v>
      </c>
      <c r="E83" s="448">
        <v>-3.4519566605541336</v>
      </c>
      <c r="F83" s="513">
        <v>0.75560419999999995</v>
      </c>
      <c r="G83" s="490">
        <v>7730982.4274800001</v>
      </c>
      <c r="H83" s="489" t="s">
        <v>478</v>
      </c>
    </row>
    <row r="84" spans="1:10" x14ac:dyDescent="0.25">
      <c r="A84" s="583"/>
      <c r="B84" s="571" t="s">
        <v>461</v>
      </c>
      <c r="C84" s="572"/>
      <c r="D84" s="572"/>
      <c r="E84" s="572"/>
      <c r="F84" s="572"/>
      <c r="G84" s="572"/>
      <c r="H84" s="573"/>
    </row>
    <row r="85" spans="1:10" x14ac:dyDescent="0.25">
      <c r="A85" s="583"/>
      <c r="B85" s="445" t="s">
        <v>491</v>
      </c>
      <c r="C85" s="539">
        <v>12440789000180</v>
      </c>
      <c r="D85" s="444">
        <v>7993070.1500000004</v>
      </c>
      <c r="E85" s="448">
        <v>1.2034566801456095</v>
      </c>
      <c r="F85" s="513">
        <v>1.6210437099999999</v>
      </c>
      <c r="G85" s="490">
        <v>4930817.1796435704</v>
      </c>
      <c r="H85" s="478" t="s">
        <v>22</v>
      </c>
    </row>
    <row r="86" spans="1:10" x14ac:dyDescent="0.25">
      <c r="A86" s="583"/>
      <c r="B86" s="445" t="s">
        <v>492</v>
      </c>
      <c r="C86" s="539">
        <v>11784036000120</v>
      </c>
      <c r="D86" s="444">
        <v>3529728.82</v>
      </c>
      <c r="E86" s="448">
        <v>0.43293134245249532</v>
      </c>
      <c r="F86" s="513">
        <v>1.1786384000000001</v>
      </c>
      <c r="G86" s="490">
        <v>2994751.2577999998</v>
      </c>
      <c r="H86" s="478" t="s">
        <v>7</v>
      </c>
    </row>
    <row r="87" spans="1:10" x14ac:dyDescent="0.25">
      <c r="A87" s="579"/>
      <c r="B87" s="445" t="s">
        <v>493</v>
      </c>
      <c r="C87" s="539">
        <v>9601232000170</v>
      </c>
      <c r="D87" s="444">
        <v>4886707.88</v>
      </c>
      <c r="E87" s="448">
        <v>0.42940070927987728</v>
      </c>
      <c r="F87" s="513">
        <v>1.750399</v>
      </c>
      <c r="G87" s="490">
        <v>2791767.97668111</v>
      </c>
      <c r="H87" s="478" t="s">
        <v>30</v>
      </c>
      <c r="J87" s="435"/>
    </row>
    <row r="88" spans="1:10" x14ac:dyDescent="0.25">
      <c r="A88" s="459"/>
      <c r="B88" s="574" t="s">
        <v>18</v>
      </c>
      <c r="C88" s="575"/>
      <c r="D88" s="496">
        <f>SUM(D83:D87)</f>
        <v>22251069.640000001</v>
      </c>
      <c r="E88" s="455"/>
      <c r="F88" s="520"/>
      <c r="G88" s="455"/>
      <c r="H88" s="484"/>
      <c r="J88" s="435"/>
    </row>
    <row r="89" spans="1:10" x14ac:dyDescent="0.25">
      <c r="A89" s="459"/>
      <c r="B89" s="453"/>
      <c r="C89" s="543"/>
      <c r="D89" s="462"/>
      <c r="E89" s="455"/>
      <c r="F89" s="520"/>
      <c r="G89" s="455"/>
      <c r="H89" s="484"/>
      <c r="J89" s="435"/>
    </row>
    <row r="90" spans="1:10" x14ac:dyDescent="0.25">
      <c r="A90" s="578"/>
      <c r="B90" s="446" t="s">
        <v>471</v>
      </c>
      <c r="C90" s="541" t="s">
        <v>465</v>
      </c>
      <c r="D90" s="447" t="s">
        <v>1</v>
      </c>
      <c r="E90" s="456" t="s">
        <v>2</v>
      </c>
      <c r="F90" s="515" t="s">
        <v>443</v>
      </c>
      <c r="G90" s="456" t="s">
        <v>444</v>
      </c>
      <c r="H90" s="479" t="s">
        <v>467</v>
      </c>
      <c r="J90" s="435"/>
    </row>
    <row r="91" spans="1:10" x14ac:dyDescent="0.25">
      <c r="A91" s="579"/>
      <c r="B91" s="442" t="s">
        <v>135</v>
      </c>
      <c r="C91" s="539">
        <v>15153656000111</v>
      </c>
      <c r="D91" s="493">
        <v>1027563.82</v>
      </c>
      <c r="E91" s="448">
        <v>1.1053955973484779</v>
      </c>
      <c r="F91" s="513">
        <v>922.93614700000001</v>
      </c>
      <c r="G91" s="490">
        <v>1113.36394</v>
      </c>
      <c r="H91" s="478" t="s">
        <v>7</v>
      </c>
      <c r="J91" s="435"/>
    </row>
    <row r="92" spans="1:10" x14ac:dyDescent="0.25">
      <c r="A92" s="459"/>
      <c r="B92" s="574" t="s">
        <v>18</v>
      </c>
      <c r="C92" s="575"/>
      <c r="D92" s="496">
        <f>D91</f>
        <v>1027563.82</v>
      </c>
      <c r="E92" s="455"/>
      <c r="F92" s="520"/>
      <c r="G92" s="455"/>
      <c r="H92" s="484"/>
      <c r="J92" s="435"/>
    </row>
    <row r="93" spans="1:10" x14ac:dyDescent="0.25">
      <c r="A93" s="459"/>
      <c r="B93" s="453"/>
      <c r="C93" s="543"/>
      <c r="D93" s="462"/>
      <c r="E93" s="455"/>
      <c r="F93" s="520"/>
      <c r="G93" s="455"/>
      <c r="H93" s="484"/>
    </row>
    <row r="94" spans="1:10" x14ac:dyDescent="0.25">
      <c r="A94" s="578"/>
      <c r="B94" s="446" t="s">
        <v>469</v>
      </c>
      <c r="C94" s="541" t="s">
        <v>465</v>
      </c>
      <c r="D94" s="447" t="s">
        <v>1</v>
      </c>
      <c r="E94" s="456" t="s">
        <v>2</v>
      </c>
      <c r="F94" s="515" t="s">
        <v>443</v>
      </c>
      <c r="G94" s="456" t="s">
        <v>444</v>
      </c>
      <c r="H94" s="479" t="s">
        <v>467</v>
      </c>
    </row>
    <row r="95" spans="1:10" x14ac:dyDescent="0.25">
      <c r="A95" s="583"/>
      <c r="B95" s="494" t="s">
        <v>494</v>
      </c>
      <c r="C95" s="539">
        <v>1675497000100</v>
      </c>
      <c r="D95" s="444">
        <v>3618012.59</v>
      </c>
      <c r="E95" s="448">
        <v>-3.222458112870294</v>
      </c>
      <c r="F95" s="513">
        <v>149.32974920000001</v>
      </c>
      <c r="G95" s="490">
        <v>24228.344372299998</v>
      </c>
      <c r="H95" s="478" t="s">
        <v>42</v>
      </c>
    </row>
    <row r="96" spans="1:10" x14ac:dyDescent="0.25">
      <c r="A96" s="583"/>
      <c r="B96" s="494" t="s">
        <v>495</v>
      </c>
      <c r="C96" s="539">
        <v>11898349000109</v>
      </c>
      <c r="D96" s="444">
        <v>2075099.68</v>
      </c>
      <c r="E96" s="448">
        <v>3.1881893339219021</v>
      </c>
      <c r="F96" s="513">
        <v>1.6337039</v>
      </c>
      <c r="G96" s="490">
        <v>1270181.01905</v>
      </c>
      <c r="H96" s="478" t="s">
        <v>42</v>
      </c>
    </row>
    <row r="97" spans="1:12" x14ac:dyDescent="0.25">
      <c r="A97" s="579"/>
      <c r="B97" s="494" t="s">
        <v>496</v>
      </c>
      <c r="C97" s="539">
        <v>11898280000113</v>
      </c>
      <c r="D97" s="444">
        <v>3853323.14</v>
      </c>
      <c r="E97" s="448">
        <v>-0.32265383627508859</v>
      </c>
      <c r="F97" s="513">
        <v>1.4548414000000001</v>
      </c>
      <c r="G97" s="490">
        <v>2648620.75869</v>
      </c>
      <c r="H97" s="478" t="s">
        <v>42</v>
      </c>
    </row>
    <row r="98" spans="1:12" x14ac:dyDescent="0.25">
      <c r="A98" s="459"/>
      <c r="B98" s="574" t="s">
        <v>18</v>
      </c>
      <c r="C98" s="575"/>
      <c r="D98" s="496">
        <f>SUM(D95:D97)</f>
        <v>9546435.4100000001</v>
      </c>
      <c r="E98" s="455"/>
      <c r="F98" s="520"/>
      <c r="G98" s="455"/>
      <c r="H98" s="484"/>
      <c r="J98" s="435"/>
    </row>
    <row r="99" spans="1:12" x14ac:dyDescent="0.25">
      <c r="A99" s="459"/>
      <c r="B99" s="453"/>
      <c r="C99" s="543"/>
      <c r="D99" s="462"/>
      <c r="E99" s="455"/>
      <c r="F99" s="520"/>
      <c r="G99" s="455"/>
      <c r="H99" s="484"/>
      <c r="J99" s="435"/>
    </row>
    <row r="100" spans="1:12" x14ac:dyDescent="0.25">
      <c r="A100" s="578"/>
      <c r="B100" s="446" t="s">
        <v>455</v>
      </c>
      <c r="C100" s="541" t="s">
        <v>465</v>
      </c>
      <c r="D100" s="447" t="s">
        <v>1</v>
      </c>
      <c r="E100" s="456" t="s">
        <v>2</v>
      </c>
      <c r="F100" s="515" t="s">
        <v>443</v>
      </c>
      <c r="G100" s="456" t="s">
        <v>444</v>
      </c>
      <c r="H100" s="479" t="s">
        <v>467</v>
      </c>
      <c r="J100" s="435"/>
    </row>
    <row r="101" spans="1:12" x14ac:dyDescent="0.25">
      <c r="A101" s="579"/>
      <c r="B101" s="494" t="s">
        <v>497</v>
      </c>
      <c r="C101" s="539">
        <v>7124064000143</v>
      </c>
      <c r="D101" s="444">
        <v>828533.75</v>
      </c>
      <c r="E101" s="448">
        <v>1.7226049040845914</v>
      </c>
      <c r="F101" s="513">
        <v>107.39372953</v>
      </c>
      <c r="G101" s="490">
        <v>7714.9173992300002</v>
      </c>
      <c r="H101" s="478" t="s">
        <v>479</v>
      </c>
      <c r="J101" s="435"/>
    </row>
    <row r="102" spans="1:12" x14ac:dyDescent="0.25">
      <c r="A102" s="459"/>
      <c r="B102" s="574" t="s">
        <v>18</v>
      </c>
      <c r="C102" s="575"/>
      <c r="D102" s="496">
        <f>SUM(D101:D101)</f>
        <v>828533.75</v>
      </c>
      <c r="E102" s="455"/>
      <c r="F102" s="520"/>
      <c r="G102" s="455"/>
      <c r="H102" s="484"/>
      <c r="J102" s="435"/>
    </row>
    <row r="103" spans="1:12" x14ac:dyDescent="0.25">
      <c r="A103" s="459"/>
      <c r="B103" s="453"/>
      <c r="C103" s="543"/>
      <c r="D103" s="462"/>
      <c r="E103" s="455"/>
      <c r="F103" s="520"/>
      <c r="G103" s="455"/>
      <c r="H103" s="484"/>
      <c r="J103" s="435"/>
    </row>
    <row r="104" spans="1:12" x14ac:dyDescent="0.25">
      <c r="A104" s="584"/>
      <c r="B104" s="446" t="s">
        <v>472</v>
      </c>
      <c r="C104" s="541" t="s">
        <v>465</v>
      </c>
      <c r="D104" s="447" t="s">
        <v>1</v>
      </c>
      <c r="E104" s="456" t="s">
        <v>2</v>
      </c>
      <c r="F104" s="515" t="s">
        <v>443</v>
      </c>
      <c r="G104" s="456" t="s">
        <v>444</v>
      </c>
      <c r="H104" s="479" t="s">
        <v>467</v>
      </c>
      <c r="J104" s="435"/>
    </row>
    <row r="105" spans="1:12" x14ac:dyDescent="0.25">
      <c r="A105" s="585"/>
      <c r="B105" s="442" t="s">
        <v>498</v>
      </c>
      <c r="C105" s="539">
        <v>9087483000188</v>
      </c>
      <c r="D105" s="444">
        <v>2278972.6800000002</v>
      </c>
      <c r="E105" s="448">
        <v>1.1605913365981091</v>
      </c>
      <c r="F105" s="513">
        <v>1.4979214999999999</v>
      </c>
      <c r="G105" s="490">
        <v>1521423.3068063001</v>
      </c>
      <c r="H105" s="478" t="s">
        <v>42</v>
      </c>
      <c r="J105" s="435"/>
    </row>
    <row r="106" spans="1:12" x14ac:dyDescent="0.25">
      <c r="A106" s="459"/>
      <c r="B106" s="574" t="s">
        <v>18</v>
      </c>
      <c r="C106" s="575"/>
      <c r="D106" s="496">
        <f>SUM(D105:D105)</f>
        <v>2278972.6800000002</v>
      </c>
      <c r="E106" s="455"/>
      <c r="F106" s="520"/>
      <c r="G106" s="455"/>
      <c r="H106" s="484"/>
      <c r="J106" s="435"/>
    </row>
    <row r="107" spans="1:12" x14ac:dyDescent="0.25">
      <c r="A107" s="459"/>
      <c r="B107" s="453"/>
      <c r="C107" s="543"/>
      <c r="D107" s="462"/>
      <c r="E107" s="455"/>
      <c r="F107" s="520"/>
      <c r="G107" s="455"/>
      <c r="H107" s="484"/>
      <c r="J107" s="435"/>
    </row>
    <row r="108" spans="1:12" x14ac:dyDescent="0.25">
      <c r="A108" s="578"/>
      <c r="B108" s="446" t="s">
        <v>472</v>
      </c>
      <c r="C108" s="541" t="s">
        <v>465</v>
      </c>
      <c r="D108" s="447" t="s">
        <v>1</v>
      </c>
      <c r="E108" s="456" t="s">
        <v>2</v>
      </c>
      <c r="F108" s="515" t="s">
        <v>443</v>
      </c>
      <c r="G108" s="456" t="s">
        <v>444</v>
      </c>
      <c r="H108" s="479" t="s">
        <v>467</v>
      </c>
      <c r="J108" s="435"/>
    </row>
    <row r="109" spans="1:12" x14ac:dyDescent="0.25">
      <c r="A109" s="583"/>
      <c r="B109" s="442" t="s">
        <v>499</v>
      </c>
      <c r="C109" s="539">
        <v>9289072000175</v>
      </c>
      <c r="D109" s="444">
        <v>5695043.1900000004</v>
      </c>
      <c r="E109" s="448">
        <v>0.44309070799461847</v>
      </c>
      <c r="F109" s="513">
        <v>1.6544551999999999</v>
      </c>
      <c r="G109" s="490">
        <v>3442246.8472075998</v>
      </c>
      <c r="H109" s="475" t="s">
        <v>479</v>
      </c>
      <c r="K109" s="630"/>
      <c r="L109" s="631"/>
    </row>
    <row r="110" spans="1:12" x14ac:dyDescent="0.25">
      <c r="A110" s="583"/>
      <c r="B110" s="571" t="s">
        <v>473</v>
      </c>
      <c r="C110" s="572"/>
      <c r="D110" s="572"/>
      <c r="E110" s="572"/>
      <c r="F110" s="572"/>
      <c r="G110" s="572"/>
      <c r="H110" s="572"/>
    </row>
    <row r="111" spans="1:12" x14ac:dyDescent="0.25">
      <c r="A111" s="579"/>
      <c r="B111" s="442" t="s">
        <v>500</v>
      </c>
      <c r="C111" s="539">
        <v>13842683000176</v>
      </c>
      <c r="D111" s="444">
        <v>5537846.7199999997</v>
      </c>
      <c r="E111" s="448">
        <v>0.26947215933896063</v>
      </c>
      <c r="F111" s="513">
        <v>908.71653630000003</v>
      </c>
      <c r="G111" s="490">
        <v>6094.1410016999998</v>
      </c>
      <c r="H111" s="478" t="s">
        <v>80</v>
      </c>
    </row>
    <row r="112" spans="1:12" x14ac:dyDescent="0.25">
      <c r="A112" s="459"/>
      <c r="B112" s="574" t="s">
        <v>18</v>
      </c>
      <c r="C112" s="575"/>
      <c r="D112" s="496">
        <f>SUM(D109,D111)</f>
        <v>11232889.91</v>
      </c>
      <c r="E112" s="455"/>
      <c r="F112" s="520"/>
      <c r="G112" s="455"/>
      <c r="H112" s="486"/>
    </row>
    <row r="113" spans="1:14" x14ac:dyDescent="0.25">
      <c r="A113" s="459"/>
      <c r="B113" s="453"/>
      <c r="C113" s="543"/>
      <c r="D113" s="462"/>
      <c r="E113" s="455"/>
      <c r="F113" s="520"/>
      <c r="G113" s="455"/>
      <c r="H113" s="484"/>
    </row>
    <row r="114" spans="1:14" x14ac:dyDescent="0.25">
      <c r="A114" s="578"/>
      <c r="B114" s="446" t="s">
        <v>472</v>
      </c>
      <c r="C114" s="541" t="s">
        <v>465</v>
      </c>
      <c r="D114" s="447" t="s">
        <v>1</v>
      </c>
      <c r="E114" s="456" t="s">
        <v>2</v>
      </c>
      <c r="F114" s="515" t="s">
        <v>443</v>
      </c>
      <c r="G114" s="456" t="s">
        <v>444</v>
      </c>
      <c r="H114" s="479" t="s">
        <v>467</v>
      </c>
    </row>
    <row r="115" spans="1:14" x14ac:dyDescent="0.25">
      <c r="A115" s="583"/>
      <c r="B115" s="442" t="s">
        <v>532</v>
      </c>
      <c r="C115" s="539">
        <v>11490580000169</v>
      </c>
      <c r="D115" s="444">
        <v>6862965.5</v>
      </c>
      <c r="E115" s="448">
        <v>-9.6417704174150742E-2</v>
      </c>
      <c r="F115" s="513">
        <v>1.3725931</v>
      </c>
      <c r="G115" s="490">
        <v>5000000</v>
      </c>
      <c r="H115" s="533" t="s">
        <v>448</v>
      </c>
      <c r="N115" s="551"/>
    </row>
    <row r="116" spans="1:14" x14ac:dyDescent="0.25">
      <c r="A116" s="583"/>
      <c r="B116" s="442" t="s">
        <v>533</v>
      </c>
      <c r="C116" s="539">
        <v>15190417000131</v>
      </c>
      <c r="D116" s="444">
        <v>2139730.39</v>
      </c>
      <c r="E116" s="448">
        <v>-0.13595402762773201</v>
      </c>
      <c r="F116" s="513">
        <v>1069865.1960851699</v>
      </c>
      <c r="G116" s="490">
        <v>2</v>
      </c>
      <c r="H116" s="533" t="s">
        <v>448</v>
      </c>
      <c r="N116" s="551"/>
    </row>
    <row r="117" spans="1:14" x14ac:dyDescent="0.25">
      <c r="A117" s="583"/>
      <c r="B117" s="571" t="s">
        <v>474</v>
      </c>
      <c r="C117" s="572"/>
      <c r="D117" s="572"/>
      <c r="E117" s="572"/>
      <c r="F117" s="572"/>
      <c r="G117" s="572"/>
      <c r="H117" s="572"/>
      <c r="N117" s="551"/>
    </row>
    <row r="118" spans="1:14" x14ac:dyDescent="0.25">
      <c r="A118" s="579"/>
      <c r="B118" s="442" t="s">
        <v>534</v>
      </c>
      <c r="C118" s="539">
        <v>12845801000137</v>
      </c>
      <c r="D118" s="444">
        <v>2560591.29</v>
      </c>
      <c r="E118" s="448">
        <v>1.0401520432567546</v>
      </c>
      <c r="F118" s="513">
        <v>1.3111841099999999</v>
      </c>
      <c r="G118" s="490">
        <v>1952884.6273648101</v>
      </c>
      <c r="H118" s="478" t="s">
        <v>480</v>
      </c>
    </row>
    <row r="119" spans="1:14" x14ac:dyDescent="0.25">
      <c r="A119" s="459"/>
      <c r="B119" s="574" t="s">
        <v>18</v>
      </c>
      <c r="C119" s="575"/>
      <c r="D119" s="496">
        <f>SUM(D115,D116,D118)</f>
        <v>11563287.18</v>
      </c>
      <c r="E119" s="455"/>
      <c r="F119" s="520"/>
      <c r="G119" s="455"/>
      <c r="H119" s="484"/>
    </row>
    <row r="120" spans="1:14" x14ac:dyDescent="0.25">
      <c r="A120" s="459"/>
      <c r="B120" s="453"/>
      <c r="C120" s="543"/>
      <c r="D120" s="462"/>
      <c r="E120" s="455"/>
      <c r="F120" s="520"/>
      <c r="G120" s="455"/>
      <c r="H120" s="484"/>
    </row>
    <row r="121" spans="1:14" x14ac:dyDescent="0.25">
      <c r="A121" s="578"/>
      <c r="B121" s="446" t="s">
        <v>475</v>
      </c>
      <c r="C121" s="541" t="s">
        <v>465</v>
      </c>
      <c r="D121" s="447" t="s">
        <v>1</v>
      </c>
      <c r="E121" s="456" t="s">
        <v>2</v>
      </c>
      <c r="F121" s="515" t="s">
        <v>443</v>
      </c>
      <c r="G121" s="456" t="s">
        <v>444</v>
      </c>
      <c r="H121" s="479" t="s">
        <v>467</v>
      </c>
    </row>
    <row r="122" spans="1:14" x14ac:dyDescent="0.25">
      <c r="A122" s="579"/>
      <c r="B122" s="442" t="s">
        <v>535</v>
      </c>
      <c r="C122" s="539">
        <v>10883252000160</v>
      </c>
      <c r="D122" s="444">
        <v>2314735.87</v>
      </c>
      <c r="E122" s="448">
        <v>1.2344232903529317</v>
      </c>
      <c r="F122" s="513">
        <v>167.50122182999999</v>
      </c>
      <c r="G122" s="490">
        <v>13819.217847260001</v>
      </c>
      <c r="H122" s="475" t="s">
        <v>30</v>
      </c>
    </row>
    <row r="123" spans="1:14" x14ac:dyDescent="0.25">
      <c r="A123" s="459"/>
      <c r="B123" s="574" t="s">
        <v>18</v>
      </c>
      <c r="C123" s="575"/>
      <c r="D123" s="496">
        <f>SUM(D122:D122)</f>
        <v>2314735.87</v>
      </c>
      <c r="E123" s="455"/>
      <c r="F123" s="520"/>
      <c r="G123" s="455"/>
      <c r="H123" s="484"/>
    </row>
    <row r="124" spans="1:14" x14ac:dyDescent="0.25">
      <c r="A124" s="459"/>
      <c r="B124" s="453"/>
      <c r="C124" s="543"/>
      <c r="D124" s="462"/>
      <c r="E124" s="455"/>
      <c r="F124" s="520"/>
      <c r="G124" s="455"/>
      <c r="H124" s="484"/>
    </row>
    <row r="125" spans="1:14" x14ac:dyDescent="0.25">
      <c r="A125" s="578"/>
      <c r="B125" s="446" t="s">
        <v>472</v>
      </c>
      <c r="C125" s="541" t="s">
        <v>465</v>
      </c>
      <c r="D125" s="447" t="s">
        <v>1</v>
      </c>
      <c r="E125" s="456" t="s">
        <v>2</v>
      </c>
      <c r="F125" s="515" t="s">
        <v>443</v>
      </c>
      <c r="G125" s="456" t="s">
        <v>444</v>
      </c>
      <c r="H125" s="479" t="s">
        <v>467</v>
      </c>
    </row>
    <row r="126" spans="1:14" x14ac:dyDescent="0.25">
      <c r="A126" s="579"/>
      <c r="B126" s="442" t="s">
        <v>505</v>
      </c>
      <c r="C126" s="539">
        <v>13155995000101</v>
      </c>
      <c r="D126" s="444">
        <v>1950222.08</v>
      </c>
      <c r="E126" s="448">
        <v>-1.2071356434074083</v>
      </c>
      <c r="F126" s="513">
        <v>1.00353022</v>
      </c>
      <c r="G126" s="490">
        <v>1943361.56804775</v>
      </c>
      <c r="H126" s="478" t="s">
        <v>42</v>
      </c>
    </row>
    <row r="127" spans="1:14" x14ac:dyDescent="0.25">
      <c r="A127" s="459"/>
      <c r="B127" s="574" t="s">
        <v>18</v>
      </c>
      <c r="C127" s="575"/>
      <c r="D127" s="496">
        <f>SUM(D126:D126)</f>
        <v>1950222.08</v>
      </c>
      <c r="E127" s="455"/>
      <c r="F127" s="520"/>
      <c r="G127" s="455"/>
      <c r="H127" s="484"/>
    </row>
    <row r="128" spans="1:14" x14ac:dyDescent="0.25">
      <c r="A128" s="459"/>
      <c r="B128" s="453"/>
      <c r="C128" s="543"/>
      <c r="D128" s="462"/>
      <c r="E128" s="455"/>
      <c r="F128" s="520"/>
      <c r="G128" s="455"/>
      <c r="H128" s="484"/>
    </row>
    <row r="129" spans="1:10" x14ac:dyDescent="0.25">
      <c r="A129" s="586"/>
      <c r="B129" s="446" t="s">
        <v>472</v>
      </c>
      <c r="C129" s="541" t="s">
        <v>465</v>
      </c>
      <c r="D129" s="447" t="s">
        <v>1</v>
      </c>
      <c r="E129" s="456" t="s">
        <v>2</v>
      </c>
      <c r="F129" s="515" t="s">
        <v>443</v>
      </c>
      <c r="G129" s="456" t="s">
        <v>444</v>
      </c>
      <c r="H129" s="479" t="s">
        <v>467</v>
      </c>
    </row>
    <row r="130" spans="1:10" x14ac:dyDescent="0.25">
      <c r="A130" s="587"/>
      <c r="B130" s="442" t="s">
        <v>506</v>
      </c>
      <c r="C130" s="539">
        <v>14806170000172</v>
      </c>
      <c r="D130" s="444">
        <v>2953653.03</v>
      </c>
      <c r="E130" s="552">
        <v>1.3653436019085374</v>
      </c>
      <c r="F130" s="513">
        <v>1.0683370999999999</v>
      </c>
      <c r="G130" s="490">
        <v>2764720.082442</v>
      </c>
      <c r="H130" s="475" t="s">
        <v>42</v>
      </c>
    </row>
    <row r="131" spans="1:10" x14ac:dyDescent="0.25">
      <c r="A131" s="459"/>
      <c r="B131" s="574" t="s">
        <v>18</v>
      </c>
      <c r="C131" s="575"/>
      <c r="D131" s="496">
        <f>D130</f>
        <v>2953653.03</v>
      </c>
      <c r="E131" s="455"/>
      <c r="F131" s="520"/>
      <c r="G131" s="455"/>
      <c r="H131" s="484"/>
    </row>
    <row r="132" spans="1:10" x14ac:dyDescent="0.25">
      <c r="A132" s="460"/>
      <c r="B132" s="453"/>
      <c r="C132" s="543"/>
      <c r="D132" s="469"/>
      <c r="E132" s="455"/>
      <c r="F132" s="520"/>
      <c r="G132" s="455"/>
      <c r="H132" s="484"/>
    </row>
    <row r="133" spans="1:10" x14ac:dyDescent="0.25">
      <c r="A133" s="588"/>
      <c r="B133" s="446" t="s">
        <v>474</v>
      </c>
      <c r="C133" s="541" t="s">
        <v>465</v>
      </c>
      <c r="D133" s="447" t="s">
        <v>1</v>
      </c>
      <c r="E133" s="456" t="s">
        <v>2</v>
      </c>
      <c r="F133" s="515" t="s">
        <v>443</v>
      </c>
      <c r="G133" s="456" t="s">
        <v>444</v>
      </c>
      <c r="H133" s="479" t="s">
        <v>467</v>
      </c>
    </row>
    <row r="134" spans="1:10" x14ac:dyDescent="0.25">
      <c r="A134" s="589"/>
      <c r="B134" s="442" t="s">
        <v>507</v>
      </c>
      <c r="C134" s="539">
        <v>8246318000169</v>
      </c>
      <c r="D134" s="444">
        <v>2041729.32</v>
      </c>
      <c r="E134" s="448">
        <v>1.33</v>
      </c>
      <c r="F134" s="513">
        <v>2.2483121000000001</v>
      </c>
      <c r="G134" s="490">
        <v>908116.50086300005</v>
      </c>
      <c r="H134" s="534" t="s">
        <v>448</v>
      </c>
    </row>
    <row r="135" spans="1:10" x14ac:dyDescent="0.25">
      <c r="A135" s="590"/>
      <c r="B135" s="574" t="s">
        <v>18</v>
      </c>
      <c r="C135" s="575"/>
      <c r="D135" s="496">
        <f>D134</f>
        <v>2041729.32</v>
      </c>
      <c r="E135" s="455"/>
      <c r="F135" s="518"/>
      <c r="G135" s="464"/>
      <c r="H135" s="458"/>
      <c r="J135" s="560"/>
    </row>
    <row r="136" spans="1:10" x14ac:dyDescent="0.25">
      <c r="A136" s="501"/>
      <c r="B136" s="455"/>
      <c r="C136" s="548"/>
      <c r="D136" s="455"/>
      <c r="E136" s="455"/>
      <c r="F136" s="518"/>
      <c r="G136" s="464"/>
      <c r="H136" s="458"/>
      <c r="J136" s="560"/>
    </row>
    <row r="137" spans="1:10" ht="18.600000000000001" thickBot="1" x14ac:dyDescent="0.3">
      <c r="A137" s="502"/>
      <c r="B137" s="591" t="s">
        <v>72</v>
      </c>
      <c r="C137" s="592"/>
      <c r="D137" s="528">
        <f>SUM(D15,D27,D31,D40,D44,D50,D53,D57,D64,D70,D74,D80,D88,D92,D98,D102,D107,D106,D107,D112,D119,D123,D128,D127,D128,D128,D128,D131,D135)</f>
        <v>244275350.69870657</v>
      </c>
      <c r="E137" s="525"/>
      <c r="F137" s="521"/>
      <c r="G137" s="454"/>
      <c r="H137" s="530"/>
      <c r="J137" s="560"/>
    </row>
    <row r="138" spans="1:10" x14ac:dyDescent="0.25">
      <c r="D138" s="441"/>
      <c r="J138" s="560"/>
    </row>
    <row r="139" spans="1:10" x14ac:dyDescent="0.25">
      <c r="D139" s="441"/>
    </row>
    <row r="140" spans="1:10" x14ac:dyDescent="0.25">
      <c r="D140" s="441"/>
    </row>
    <row r="141" spans="1:10" x14ac:dyDescent="0.25">
      <c r="D141" s="441"/>
    </row>
    <row r="143" spans="1:10" x14ac:dyDescent="0.25">
      <c r="B143" s="441"/>
    </row>
    <row r="144" spans="1:10" x14ac:dyDescent="0.25">
      <c r="B144" s="441"/>
    </row>
  </sheetData>
  <conditionalFormatting sqref="E118:E65536 E111:E116 E85:E109 E79:E83 E69:E77 E63:E67 E1:E4 E12 E15:E61 B136:D136">
    <cfRule type="cellIs" dxfId="29" priority="6" stopIfTrue="1" operator="lessThanOrEqual">
      <formula>0</formula>
    </cfRule>
  </conditionalFormatting>
  <conditionalFormatting sqref="E14">
    <cfRule type="cellIs" dxfId="28" priority="4" stopIfTrue="1" operator="lessThanOrEqual">
      <formula>0</formula>
    </cfRule>
  </conditionalFormatting>
  <conditionalFormatting sqref="E13">
    <cfRule type="cellIs" dxfId="27" priority="2" stopIfTrue="1" operator="lessThanOrEqual">
      <formula>0</formula>
    </cfRule>
  </conditionalFormatting>
  <conditionalFormatting sqref="E5:E11">
    <cfRule type="cellIs" dxfId="26" priority="1" stopIfTrue="1" operator="lessThanOr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0" fitToHeight="2" orientation="portrait" verticalDpi="4294967293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X157"/>
  <sheetViews>
    <sheetView showGridLines="0" topLeftCell="A73" zoomScaleNormal="100" zoomScalePageLayoutView="85" workbookViewId="0">
      <selection activeCell="G92" sqref="G92"/>
    </sheetView>
  </sheetViews>
  <sheetFormatPr defaultColWidth="9.109375" defaultRowHeight="10.199999999999999" x14ac:dyDescent="0.25"/>
  <cols>
    <col min="1" max="1" width="15.5546875" style="429" customWidth="1"/>
    <col min="2" max="2" width="44.109375" style="429" customWidth="1"/>
    <col min="3" max="3" width="12.44140625" style="549" bestFit="1" customWidth="1"/>
    <col min="4" max="4" width="18.88671875" style="429" bestFit="1" customWidth="1"/>
    <col min="5" max="5" width="5.109375" style="556" bestFit="1" customWidth="1"/>
    <col min="6" max="6" width="15.5546875" style="511" customWidth="1"/>
    <col min="7" max="7" width="12.6640625" style="505" customWidth="1"/>
    <col min="8" max="8" width="12.44140625" style="531" customWidth="1"/>
    <col min="9" max="9" width="10.77734375" style="625" customWidth="1"/>
    <col min="10" max="11" width="11.5546875" style="625" bestFit="1" customWidth="1"/>
    <col min="12" max="25" width="9.109375" style="625"/>
    <col min="26" max="128" width="9.109375" style="626"/>
    <col min="129" max="16384" width="9.109375" style="435"/>
  </cols>
  <sheetData>
    <row r="1" spans="1:8" ht="10.8" thickBot="1" x14ac:dyDescent="0.3"/>
    <row r="2" spans="1:8" ht="10.8" thickBot="1" x14ac:dyDescent="0.3">
      <c r="A2" s="499" t="s">
        <v>522</v>
      </c>
      <c r="B2" s="450"/>
      <c r="C2" s="535"/>
      <c r="D2" s="450"/>
      <c r="E2" s="554"/>
      <c r="F2" s="509"/>
      <c r="G2" s="503"/>
      <c r="H2" s="451"/>
    </row>
    <row r="3" spans="1:8" ht="10.8" thickBot="1" x14ac:dyDescent="0.3">
      <c r="A3" s="532" t="s">
        <v>521</v>
      </c>
      <c r="B3" s="430"/>
      <c r="C3" s="536"/>
      <c r="E3" s="555"/>
      <c r="F3" s="510" t="s">
        <v>0</v>
      </c>
      <c r="G3" s="504"/>
      <c r="H3" s="431"/>
    </row>
    <row r="4" spans="1:8" ht="10.8" thickBot="1" x14ac:dyDescent="0.3">
      <c r="A4" s="432"/>
      <c r="B4" s="432"/>
      <c r="C4" s="537"/>
      <c r="D4" s="433"/>
      <c r="G4" s="504"/>
      <c r="H4" s="431"/>
    </row>
    <row r="5" spans="1:8" x14ac:dyDescent="0.25">
      <c r="A5" s="569"/>
      <c r="B5" s="471" t="s">
        <v>474</v>
      </c>
      <c r="C5" s="538" t="s">
        <v>465</v>
      </c>
      <c r="D5" s="472" t="s">
        <v>1</v>
      </c>
      <c r="E5" s="506" t="s">
        <v>2</v>
      </c>
      <c r="F5" s="512" t="s">
        <v>443</v>
      </c>
      <c r="G5" s="506" t="s">
        <v>444</v>
      </c>
      <c r="H5" s="529" t="s">
        <v>467</v>
      </c>
    </row>
    <row r="6" spans="1:8" x14ac:dyDescent="0.25">
      <c r="A6" s="562"/>
      <c r="B6" s="442" t="s">
        <v>528</v>
      </c>
      <c r="C6" s="539">
        <v>7861554000122</v>
      </c>
      <c r="D6" s="620">
        <v>7769.32</v>
      </c>
      <c r="E6" s="621">
        <v>2.0775999999999999</v>
      </c>
      <c r="F6" s="622">
        <v>2.6483008849999998</v>
      </c>
      <c r="G6" s="623">
        <v>2933.6993210000001</v>
      </c>
      <c r="H6" s="624" t="s">
        <v>7</v>
      </c>
    </row>
    <row r="7" spans="1:8" x14ac:dyDescent="0.25">
      <c r="A7" s="562"/>
      <c r="B7" s="442" t="s">
        <v>8</v>
      </c>
      <c r="C7" s="539">
        <v>7111384000169</v>
      </c>
      <c r="D7" s="444">
        <v>1252652.32</v>
      </c>
      <c r="E7" s="448">
        <v>1.1419999999999999</v>
      </c>
      <c r="F7" s="513">
        <v>3.0963730040000002</v>
      </c>
      <c r="G7" s="490">
        <v>404554.72165600001</v>
      </c>
      <c r="H7" s="475" t="s">
        <v>476</v>
      </c>
    </row>
    <row r="8" spans="1:8" x14ac:dyDescent="0.25">
      <c r="A8" s="562"/>
      <c r="B8" s="442" t="s">
        <v>10</v>
      </c>
      <c r="C8" s="539">
        <v>7442078000105</v>
      </c>
      <c r="D8" s="444">
        <v>5375516.9400000004</v>
      </c>
      <c r="E8" s="448">
        <v>2.089</v>
      </c>
      <c r="F8" s="513">
        <v>2.9891289959999998</v>
      </c>
      <c r="G8" s="490">
        <v>1798355.622185</v>
      </c>
      <c r="H8" s="475" t="s">
        <v>7</v>
      </c>
    </row>
    <row r="9" spans="1:8" x14ac:dyDescent="0.25">
      <c r="A9" s="562"/>
      <c r="B9" s="442" t="s">
        <v>11</v>
      </c>
      <c r="C9" s="539">
        <v>11328882000135</v>
      </c>
      <c r="D9" s="444">
        <v>5268184.4800000004</v>
      </c>
      <c r="E9" s="448">
        <v>0.7702</v>
      </c>
      <c r="F9" s="513">
        <v>1.6072295320000001</v>
      </c>
      <c r="G9" s="490">
        <v>3277804.6782780001</v>
      </c>
      <c r="H9" s="475" t="s">
        <v>476</v>
      </c>
    </row>
    <row r="10" spans="1:8" x14ac:dyDescent="0.25">
      <c r="A10" s="562"/>
      <c r="B10" s="442" t="s">
        <v>446</v>
      </c>
      <c r="C10" s="539">
        <v>11328882000135</v>
      </c>
      <c r="D10" s="444">
        <v>795393.64</v>
      </c>
      <c r="E10" s="448">
        <v>0.7702</v>
      </c>
      <c r="F10" s="513">
        <v>1.6072295320000001</v>
      </c>
      <c r="G10" s="490">
        <v>494884.90870299999</v>
      </c>
      <c r="H10" s="475" t="s">
        <v>476</v>
      </c>
    </row>
    <row r="11" spans="1:8" x14ac:dyDescent="0.25">
      <c r="A11" s="562"/>
      <c r="B11" s="442" t="s">
        <v>447</v>
      </c>
      <c r="C11" s="539">
        <v>11328882000135</v>
      </c>
      <c r="D11" s="444">
        <v>1550333.52</v>
      </c>
      <c r="E11" s="448">
        <v>0.7702</v>
      </c>
      <c r="F11" s="513">
        <v>1.6072295320000001</v>
      </c>
      <c r="G11" s="490">
        <v>964599.94835199998</v>
      </c>
      <c r="H11" s="475" t="s">
        <v>476</v>
      </c>
    </row>
    <row r="12" spans="1:8" x14ac:dyDescent="0.25">
      <c r="A12" s="562"/>
      <c r="B12" s="442" t="s">
        <v>518</v>
      </c>
      <c r="C12" s="539">
        <v>13077418000149</v>
      </c>
      <c r="D12" s="444">
        <v>7690345.2300000004</v>
      </c>
      <c r="E12" s="448">
        <v>0.82379999999999998</v>
      </c>
      <c r="F12" s="513">
        <v>1.39144709</v>
      </c>
      <c r="G12" s="490">
        <v>5526868.6008400004</v>
      </c>
      <c r="H12" s="475" t="s">
        <v>30</v>
      </c>
    </row>
    <row r="13" spans="1:8" x14ac:dyDescent="0.25">
      <c r="A13" s="562"/>
      <c r="B13" s="570" t="s">
        <v>527</v>
      </c>
      <c r="C13" s="539">
        <v>3543447000103</v>
      </c>
      <c r="D13" s="444">
        <v>5345119.83</v>
      </c>
      <c r="E13" s="448">
        <v>1.0347999999999999</v>
      </c>
      <c r="F13" s="513">
        <v>10.393748047000001</v>
      </c>
      <c r="G13" s="490">
        <v>514262.978657</v>
      </c>
      <c r="H13" s="475" t="s">
        <v>480</v>
      </c>
    </row>
    <row r="14" spans="1:8" x14ac:dyDescent="0.25">
      <c r="A14" s="562"/>
      <c r="B14" s="688" t="s">
        <v>469</v>
      </c>
      <c r="C14" s="689"/>
      <c r="D14" s="689"/>
      <c r="E14" s="689"/>
      <c r="F14" s="689"/>
      <c r="G14" s="689"/>
      <c r="H14" s="698"/>
    </row>
    <row r="15" spans="1:8" x14ac:dyDescent="0.25">
      <c r="A15" s="563"/>
      <c r="B15" s="442" t="s">
        <v>16</v>
      </c>
      <c r="C15" s="539">
        <v>8973942000168</v>
      </c>
      <c r="D15" s="444">
        <v>2247041.67</v>
      </c>
      <c r="E15" s="448">
        <v>2.5426000000000002</v>
      </c>
      <c r="F15" s="513">
        <v>1.93147906</v>
      </c>
      <c r="G15" s="490">
        <v>1163378.7391989999</v>
      </c>
      <c r="H15" s="475" t="s">
        <v>468</v>
      </c>
    </row>
    <row r="16" spans="1:8" x14ac:dyDescent="0.25">
      <c r="A16" s="564"/>
      <c r="B16" s="442" t="s">
        <v>46</v>
      </c>
      <c r="C16" s="539">
        <v>14713775000119</v>
      </c>
      <c r="D16" s="444">
        <v>610797.42000000004</v>
      </c>
      <c r="E16" s="448">
        <v>0.26</v>
      </c>
      <c r="F16" s="513">
        <v>925.45064149999996</v>
      </c>
      <c r="G16" s="490">
        <v>660</v>
      </c>
      <c r="H16" s="475" t="s">
        <v>22</v>
      </c>
    </row>
    <row r="17" spans="1:10" x14ac:dyDescent="0.25">
      <c r="A17" s="440"/>
      <c r="B17" s="682" t="s">
        <v>18</v>
      </c>
      <c r="C17" s="683"/>
      <c r="D17" s="496">
        <f>SUM(D15:D16,D6:D13)</f>
        <v>30143154.370000005</v>
      </c>
      <c r="E17" s="557"/>
      <c r="F17" s="514"/>
      <c r="G17" s="452"/>
      <c r="H17" s="438"/>
    </row>
    <row r="18" spans="1:10" x14ac:dyDescent="0.25">
      <c r="A18" s="440"/>
      <c r="B18" s="436"/>
      <c r="C18" s="540"/>
      <c r="D18" s="437"/>
      <c r="E18" s="557"/>
      <c r="F18" s="514"/>
      <c r="G18" s="452"/>
      <c r="H18" s="438"/>
    </row>
    <row r="19" spans="1:10" x14ac:dyDescent="0.25">
      <c r="A19" s="566"/>
      <c r="B19" s="449" t="s">
        <v>474</v>
      </c>
      <c r="C19" s="541" t="s">
        <v>465</v>
      </c>
      <c r="D19" s="447" t="s">
        <v>1</v>
      </c>
      <c r="E19" s="456" t="s">
        <v>2</v>
      </c>
      <c r="F19" s="515" t="s">
        <v>443</v>
      </c>
      <c r="G19" s="456" t="s">
        <v>444</v>
      </c>
      <c r="H19" s="479" t="s">
        <v>467</v>
      </c>
    </row>
    <row r="20" spans="1:10" x14ac:dyDescent="0.25">
      <c r="A20" s="567"/>
      <c r="B20" s="442" t="s">
        <v>120</v>
      </c>
      <c r="C20" s="539">
        <v>3737206000197</v>
      </c>
      <c r="D20" s="444">
        <v>4461782.72</v>
      </c>
      <c r="E20" s="448">
        <v>0.84209999999999996</v>
      </c>
      <c r="F20" s="513">
        <v>2.2674620000000001</v>
      </c>
      <c r="G20" s="490">
        <v>1967743.102953</v>
      </c>
      <c r="H20" s="475" t="s">
        <v>30</v>
      </c>
    </row>
    <row r="21" spans="1:10" x14ac:dyDescent="0.25">
      <c r="A21" s="567"/>
      <c r="B21" s="442" t="s">
        <v>523</v>
      </c>
      <c r="C21" s="539">
        <v>10646895000190</v>
      </c>
      <c r="D21" s="444">
        <v>31353318.670000002</v>
      </c>
      <c r="E21" s="448">
        <v>2.024374485780811</v>
      </c>
      <c r="F21" s="513">
        <v>1.8017780000000001</v>
      </c>
      <c r="G21" s="490">
        <v>17401321.729575999</v>
      </c>
      <c r="H21" s="475" t="s">
        <v>7</v>
      </c>
    </row>
    <row r="22" spans="1:10" x14ac:dyDescent="0.25">
      <c r="A22" s="567"/>
      <c r="B22" s="442" t="s">
        <v>20</v>
      </c>
      <c r="C22" s="539">
        <v>13058824000164</v>
      </c>
      <c r="D22" s="444">
        <v>6188296</v>
      </c>
      <c r="E22" s="448">
        <v>0.83260000000000001</v>
      </c>
      <c r="F22" s="513">
        <v>1.5470740000000001</v>
      </c>
      <c r="G22" s="490">
        <v>4000000</v>
      </c>
      <c r="H22" s="475" t="s">
        <v>22</v>
      </c>
    </row>
    <row r="23" spans="1:10" x14ac:dyDescent="0.25">
      <c r="A23" s="567"/>
      <c r="B23" s="570" t="s">
        <v>525</v>
      </c>
      <c r="C23" s="539">
        <v>14386926000171</v>
      </c>
      <c r="D23" s="444">
        <v>13155570.66</v>
      </c>
      <c r="E23" s="448">
        <v>1.0100788108852501</v>
      </c>
      <c r="F23" s="513">
        <v>1.223462</v>
      </c>
      <c r="G23" s="490">
        <v>10752741.535523999</v>
      </c>
      <c r="H23" s="475" t="s">
        <v>526</v>
      </c>
      <c r="I23" s="634"/>
    </row>
    <row r="24" spans="1:10" x14ac:dyDescent="0.25">
      <c r="A24" s="567"/>
      <c r="B24" s="688" t="s">
        <v>513</v>
      </c>
      <c r="C24" s="689"/>
      <c r="D24" s="689"/>
      <c r="E24" s="689"/>
      <c r="F24" s="689"/>
      <c r="G24" s="689"/>
      <c r="H24" s="698"/>
    </row>
    <row r="25" spans="1:10" x14ac:dyDescent="0.25">
      <c r="A25" s="567"/>
      <c r="B25" s="442" t="s">
        <v>23</v>
      </c>
      <c r="C25" s="539">
        <v>14120341000105</v>
      </c>
      <c r="D25" s="444">
        <v>3394875.8</v>
      </c>
      <c r="E25" s="448">
        <v>0.872</v>
      </c>
      <c r="F25" s="513">
        <v>1.444628</v>
      </c>
      <c r="G25" s="490">
        <v>2350000</v>
      </c>
      <c r="H25" s="475" t="s">
        <v>22</v>
      </c>
    </row>
    <row r="26" spans="1:10" x14ac:dyDescent="0.25">
      <c r="A26" s="567"/>
      <c r="B26" s="688" t="s">
        <v>469</v>
      </c>
      <c r="C26" s="689"/>
      <c r="D26" s="689"/>
      <c r="E26" s="689"/>
      <c r="F26" s="689"/>
      <c r="G26" s="689"/>
      <c r="H26" s="698"/>
    </row>
    <row r="27" spans="1:10" x14ac:dyDescent="0.25">
      <c r="A27" s="567"/>
      <c r="B27" s="442" t="s">
        <v>24</v>
      </c>
      <c r="C27" s="539">
        <v>15154441000115</v>
      </c>
      <c r="D27" s="444">
        <v>2126090.2438503169</v>
      </c>
      <c r="E27" s="448">
        <v>0.89</v>
      </c>
      <c r="F27" s="513">
        <v>1.0446470000000001</v>
      </c>
      <c r="G27" s="490">
        <v>2035223.6151066499</v>
      </c>
      <c r="H27" s="475" t="s">
        <v>25</v>
      </c>
    </row>
    <row r="28" spans="1:10" x14ac:dyDescent="0.25">
      <c r="A28" s="567"/>
      <c r="B28" s="688" t="s">
        <v>454</v>
      </c>
      <c r="C28" s="689"/>
      <c r="D28" s="689"/>
      <c r="E28" s="689"/>
      <c r="F28" s="689"/>
      <c r="G28" s="689"/>
      <c r="H28" s="698"/>
    </row>
    <row r="29" spans="1:10" x14ac:dyDescent="0.25">
      <c r="A29" s="568"/>
      <c r="B29" s="442" t="s">
        <v>509</v>
      </c>
      <c r="C29" s="539">
        <v>15576907000170</v>
      </c>
      <c r="D29" s="444">
        <v>1912780</v>
      </c>
      <c r="E29" s="629">
        <v>-2.9124538108580014</v>
      </c>
      <c r="F29" s="513">
        <v>956.39</v>
      </c>
      <c r="G29" s="490">
        <v>2000</v>
      </c>
      <c r="H29" s="475" t="s">
        <v>80</v>
      </c>
    </row>
    <row r="30" spans="1:10" x14ac:dyDescent="0.25">
      <c r="A30" s="440"/>
      <c r="B30" s="682" t="s">
        <v>18</v>
      </c>
      <c r="C30" s="683"/>
      <c r="D30" s="496">
        <f>SUM(D29,D27,D25,D20:D23)</f>
        <v>62592714.093850315</v>
      </c>
      <c r="E30" s="557"/>
      <c r="F30" s="514"/>
      <c r="G30" s="452"/>
      <c r="H30" s="438"/>
    </row>
    <row r="31" spans="1:10" x14ac:dyDescent="0.25">
      <c r="A31" s="440"/>
      <c r="B31" s="436"/>
      <c r="C31" s="540"/>
      <c r="D31" s="437"/>
      <c r="E31" s="557"/>
      <c r="F31" s="514"/>
      <c r="G31" s="452"/>
      <c r="H31" s="438"/>
      <c r="J31" s="632"/>
    </row>
    <row r="32" spans="1:10" x14ac:dyDescent="0.25">
      <c r="A32" s="700"/>
      <c r="B32" s="449" t="s">
        <v>469</v>
      </c>
      <c r="C32" s="541" t="s">
        <v>465</v>
      </c>
      <c r="D32" s="447" t="s">
        <v>1</v>
      </c>
      <c r="E32" s="456" t="s">
        <v>2</v>
      </c>
      <c r="F32" s="515" t="s">
        <v>443</v>
      </c>
      <c r="G32" s="456" t="s">
        <v>444</v>
      </c>
      <c r="H32" s="479" t="s">
        <v>467</v>
      </c>
    </row>
    <row r="33" spans="1:8" x14ac:dyDescent="0.25">
      <c r="A33" s="702"/>
      <c r="B33" s="442" t="s">
        <v>466</v>
      </c>
      <c r="C33" s="539">
        <v>7936595000130</v>
      </c>
      <c r="D33" s="444">
        <v>4496228.68</v>
      </c>
      <c r="E33" s="448">
        <v>0.52962915396992893</v>
      </c>
      <c r="F33" s="513">
        <v>1.2104081</v>
      </c>
      <c r="G33" s="490">
        <v>3714638.6329899998</v>
      </c>
      <c r="H33" s="475" t="s">
        <v>477</v>
      </c>
    </row>
    <row r="34" spans="1:8" x14ac:dyDescent="0.25">
      <c r="A34" s="481"/>
      <c r="B34" s="682" t="s">
        <v>18</v>
      </c>
      <c r="C34" s="683"/>
      <c r="D34" s="496">
        <f>SUM(D33:D33)</f>
        <v>4496228.68</v>
      </c>
      <c r="E34" s="557"/>
      <c r="F34" s="514"/>
      <c r="G34" s="452"/>
      <c r="H34" s="438"/>
    </row>
    <row r="35" spans="1:8" x14ac:dyDescent="0.25">
      <c r="A35" s="481"/>
      <c r="B35" s="436"/>
      <c r="C35" s="540"/>
      <c r="D35" s="437"/>
      <c r="E35" s="557"/>
      <c r="F35" s="514"/>
      <c r="G35" s="452"/>
      <c r="H35" s="438"/>
    </row>
    <row r="36" spans="1:8" x14ac:dyDescent="0.25">
      <c r="A36" s="700"/>
      <c r="B36" s="446" t="s">
        <v>514</v>
      </c>
      <c r="C36" s="541" t="s">
        <v>465</v>
      </c>
      <c r="D36" s="447" t="s">
        <v>1</v>
      </c>
      <c r="E36" s="456" t="s">
        <v>2</v>
      </c>
      <c r="F36" s="515" t="s">
        <v>443</v>
      </c>
      <c r="G36" s="456" t="s">
        <v>444</v>
      </c>
      <c r="H36" s="479" t="s">
        <v>467</v>
      </c>
    </row>
    <row r="37" spans="1:8" x14ac:dyDescent="0.25">
      <c r="A37" s="701"/>
      <c r="B37" s="442" t="s">
        <v>129</v>
      </c>
      <c r="C37" s="539">
        <v>6018364000185</v>
      </c>
      <c r="D37" s="444">
        <v>2776819.14</v>
      </c>
      <c r="E37" s="526">
        <v>-1.5160998148329226</v>
      </c>
      <c r="F37" s="513">
        <v>1.97491153</v>
      </c>
      <c r="G37" s="490">
        <v>1406047.3615999999</v>
      </c>
      <c r="H37" s="475" t="s">
        <v>30</v>
      </c>
    </row>
    <row r="38" spans="1:8" x14ac:dyDescent="0.25">
      <c r="A38" s="701"/>
      <c r="B38" s="682" t="s">
        <v>18</v>
      </c>
      <c r="C38" s="683"/>
      <c r="D38" s="496">
        <f>D37</f>
        <v>2776819.14</v>
      </c>
      <c r="E38" s="695"/>
      <c r="F38" s="696"/>
      <c r="G38" s="696"/>
      <c r="H38" s="697"/>
    </row>
    <row r="39" spans="1:8" x14ac:dyDescent="0.25">
      <c r="A39" s="701"/>
      <c r="B39" s="442" t="s">
        <v>74</v>
      </c>
      <c r="C39" s="539">
        <v>8927488000109</v>
      </c>
      <c r="D39" s="444">
        <v>35010.39</v>
      </c>
      <c r="E39" s="526">
        <v>7.8576553590424529</v>
      </c>
      <c r="F39" s="513">
        <v>350.10388231000002</v>
      </c>
      <c r="G39" s="490">
        <v>100</v>
      </c>
      <c r="H39" s="475" t="s">
        <v>30</v>
      </c>
    </row>
    <row r="40" spans="1:8" x14ac:dyDescent="0.25">
      <c r="A40" s="701"/>
      <c r="B40" s="442" t="s">
        <v>76</v>
      </c>
      <c r="C40" s="539">
        <v>8927488000109</v>
      </c>
      <c r="D40" s="444">
        <v>65840.509999999995</v>
      </c>
      <c r="E40" s="526">
        <v>7.8576401573293859</v>
      </c>
      <c r="F40" s="513">
        <v>331.28954432</v>
      </c>
      <c r="G40" s="490">
        <v>198.7400901</v>
      </c>
      <c r="H40" s="475" t="s">
        <v>30</v>
      </c>
    </row>
    <row r="41" spans="1:8" x14ac:dyDescent="0.25">
      <c r="A41" s="701"/>
      <c r="B41" s="442" t="s">
        <v>77</v>
      </c>
      <c r="C41" s="539">
        <v>8927488000109</v>
      </c>
      <c r="D41" s="444">
        <v>69611.56</v>
      </c>
      <c r="E41" s="526">
        <v>7.8576428775730802</v>
      </c>
      <c r="F41" s="513">
        <v>372.15266379000002</v>
      </c>
      <c r="G41" s="490">
        <v>187.05109766000001</v>
      </c>
      <c r="H41" s="489" t="s">
        <v>30</v>
      </c>
    </row>
    <row r="42" spans="1:8" x14ac:dyDescent="0.25">
      <c r="A42" s="702"/>
      <c r="B42" s="682" t="s">
        <v>18</v>
      </c>
      <c r="C42" s="683"/>
      <c r="D42" s="496">
        <f>SUM(D39:D41)</f>
        <v>170462.46</v>
      </c>
      <c r="E42" s="558"/>
      <c r="F42" s="517"/>
      <c r="G42" s="507"/>
      <c r="H42" s="488"/>
    </row>
    <row r="43" spans="1:8" x14ac:dyDescent="0.25">
      <c r="A43" s="459"/>
      <c r="B43" s="682" t="s">
        <v>127</v>
      </c>
      <c r="C43" s="683"/>
      <c r="D43" s="496">
        <f>SUM(D38,D42)</f>
        <v>2947281.6</v>
      </c>
      <c r="E43" s="455"/>
      <c r="F43" s="518"/>
      <c r="G43" s="464"/>
      <c r="H43" s="458"/>
    </row>
    <row r="44" spans="1:8" x14ac:dyDescent="0.25">
      <c r="A44" s="459"/>
      <c r="B44" s="460"/>
      <c r="C44" s="542"/>
      <c r="D44" s="457"/>
      <c r="E44" s="559"/>
      <c r="F44" s="518"/>
      <c r="G44" s="464"/>
      <c r="H44" s="461"/>
    </row>
    <row r="45" spans="1:8" x14ac:dyDescent="0.25">
      <c r="A45" s="699"/>
      <c r="B45" s="446" t="s">
        <v>469</v>
      </c>
      <c r="C45" s="541" t="s">
        <v>465</v>
      </c>
      <c r="D45" s="447" t="s">
        <v>1</v>
      </c>
      <c r="E45" s="456" t="s">
        <v>2</v>
      </c>
      <c r="F45" s="515" t="s">
        <v>443</v>
      </c>
      <c r="G45" s="456" t="s">
        <v>444</v>
      </c>
      <c r="H45" s="479" t="s">
        <v>467</v>
      </c>
    </row>
    <row r="46" spans="1:8" x14ac:dyDescent="0.25">
      <c r="A46" s="699"/>
      <c r="B46" s="442" t="s">
        <v>510</v>
      </c>
      <c r="C46" s="539">
        <v>17936797000136</v>
      </c>
      <c r="D46" s="444">
        <v>1861636.68</v>
      </c>
      <c r="E46" s="448">
        <v>1.0019448628485683</v>
      </c>
      <c r="F46" s="513">
        <v>842.99375069999996</v>
      </c>
      <c r="G46" s="490">
        <v>2208.36357</v>
      </c>
      <c r="H46" s="475" t="s">
        <v>30</v>
      </c>
    </row>
    <row r="47" spans="1:8" x14ac:dyDescent="0.25">
      <c r="A47" s="459"/>
      <c r="B47" s="682" t="s">
        <v>18</v>
      </c>
      <c r="C47" s="683"/>
      <c r="D47" s="496">
        <f>SUM(D46:D46)</f>
        <v>1861636.68</v>
      </c>
      <c r="E47" s="455"/>
      <c r="F47" s="518"/>
      <c r="G47" s="464"/>
      <c r="H47" s="458"/>
    </row>
    <row r="48" spans="1:8" x14ac:dyDescent="0.25">
      <c r="A48" s="459"/>
      <c r="B48" s="464"/>
      <c r="C48" s="464"/>
      <c r="D48" s="464"/>
      <c r="E48" s="455"/>
      <c r="F48" s="518"/>
      <c r="G48" s="464"/>
      <c r="H48" s="458"/>
    </row>
    <row r="49" spans="1:10" x14ac:dyDescent="0.25">
      <c r="A49" s="700"/>
      <c r="B49" s="446" t="s">
        <v>515</v>
      </c>
      <c r="C49" s="541" t="s">
        <v>465</v>
      </c>
      <c r="D49" s="447" t="s">
        <v>1</v>
      </c>
      <c r="E49" s="456" t="s">
        <v>2</v>
      </c>
      <c r="F49" s="515" t="s">
        <v>443</v>
      </c>
      <c r="G49" s="456" t="s">
        <v>444</v>
      </c>
      <c r="H49" s="479" t="s">
        <v>467</v>
      </c>
    </row>
    <row r="50" spans="1:10" x14ac:dyDescent="0.25">
      <c r="A50" s="701"/>
      <c r="B50" s="445" t="s">
        <v>34</v>
      </c>
      <c r="C50" s="544" t="s">
        <v>448</v>
      </c>
      <c r="D50" s="444">
        <v>33344449</v>
      </c>
      <c r="E50" s="448">
        <v>1.4020310338014326</v>
      </c>
      <c r="F50" s="633" t="s">
        <v>538</v>
      </c>
      <c r="G50" s="633">
        <v>12886</v>
      </c>
      <c r="H50" s="475" t="s">
        <v>22</v>
      </c>
    </row>
    <row r="51" spans="1:10" x14ac:dyDescent="0.25">
      <c r="A51" s="701"/>
      <c r="B51" s="445" t="s">
        <v>36</v>
      </c>
      <c r="C51" s="544" t="s">
        <v>448</v>
      </c>
      <c r="D51" s="444">
        <v>25031958.879999999</v>
      </c>
      <c r="E51" s="448">
        <v>2.2675900005490193</v>
      </c>
      <c r="F51" s="633" t="s">
        <v>538</v>
      </c>
      <c r="G51" s="633">
        <v>7928</v>
      </c>
      <c r="H51" s="475" t="s">
        <v>38</v>
      </c>
    </row>
    <row r="52" spans="1:10" x14ac:dyDescent="0.25">
      <c r="A52" s="701"/>
      <c r="B52" s="445" t="s">
        <v>39</v>
      </c>
      <c r="C52" s="544" t="s">
        <v>448</v>
      </c>
      <c r="D52" s="444">
        <v>1827344.5</v>
      </c>
      <c r="E52" s="448">
        <v>-2.6379865005072021</v>
      </c>
      <c r="F52" s="633" t="s">
        <v>538</v>
      </c>
      <c r="G52" s="633">
        <v>20416</v>
      </c>
      <c r="H52" s="475" t="s">
        <v>481</v>
      </c>
    </row>
    <row r="53" spans="1:10" x14ac:dyDescent="0.25">
      <c r="A53" s="701"/>
      <c r="B53" s="682" t="s">
        <v>18</v>
      </c>
      <c r="C53" s="683"/>
      <c r="D53" s="498">
        <f>SUM(D50:D52)</f>
        <v>60203752.379999995</v>
      </c>
      <c r="E53" s="455"/>
      <c r="F53" s="518"/>
      <c r="G53" s="464"/>
      <c r="H53" s="458"/>
    </row>
    <row r="54" spans="1:10" x14ac:dyDescent="0.25">
      <c r="A54" s="701"/>
      <c r="B54" s="446" t="s">
        <v>469</v>
      </c>
      <c r="C54" s="545"/>
      <c r="D54" s="447" t="s">
        <v>1</v>
      </c>
      <c r="E54" s="456" t="s">
        <v>2</v>
      </c>
      <c r="F54" s="515" t="s">
        <v>443</v>
      </c>
      <c r="G54" s="456" t="s">
        <v>444</v>
      </c>
      <c r="H54" s="479" t="s">
        <v>467</v>
      </c>
    </row>
    <row r="55" spans="1:10" x14ac:dyDescent="0.25">
      <c r="A55" s="702"/>
      <c r="B55" s="445" t="s">
        <v>482</v>
      </c>
      <c r="C55" s="539">
        <v>8817414000110</v>
      </c>
      <c r="D55" s="444">
        <v>4076656.08</v>
      </c>
      <c r="E55" s="448">
        <v>1.0174503793666958</v>
      </c>
      <c r="F55" s="513">
        <v>1.457517</v>
      </c>
      <c r="G55" s="490">
        <v>2796987.0050900001</v>
      </c>
      <c r="H55" s="475" t="s">
        <v>42</v>
      </c>
    </row>
    <row r="56" spans="1:10" x14ac:dyDescent="0.25">
      <c r="A56" s="459"/>
      <c r="B56" s="682" t="s">
        <v>18</v>
      </c>
      <c r="C56" s="683"/>
      <c r="D56" s="496">
        <f>D55</f>
        <v>4076656.08</v>
      </c>
      <c r="E56" s="455"/>
      <c r="F56" s="518"/>
      <c r="G56" s="464"/>
      <c r="H56" s="458"/>
    </row>
    <row r="57" spans="1:10" x14ac:dyDescent="0.25">
      <c r="A57" s="459"/>
      <c r="B57" s="682" t="s">
        <v>127</v>
      </c>
      <c r="C57" s="683"/>
      <c r="D57" s="496">
        <f>SUM(D56,D53)</f>
        <v>64280408.459999993</v>
      </c>
      <c r="E57" s="455"/>
      <c r="F57" s="518"/>
      <c r="G57" s="464"/>
      <c r="H57" s="458"/>
    </row>
    <row r="58" spans="1:10" x14ac:dyDescent="0.25">
      <c r="A58" s="459"/>
      <c r="B58" s="460"/>
      <c r="C58" s="542"/>
      <c r="D58" s="460"/>
      <c r="E58" s="559"/>
      <c r="F58" s="519"/>
      <c r="G58" s="508"/>
      <c r="H58" s="461"/>
    </row>
    <row r="59" spans="1:10" x14ac:dyDescent="0.25">
      <c r="A59" s="684"/>
      <c r="B59" s="446" t="s">
        <v>459</v>
      </c>
      <c r="C59" s="541" t="s">
        <v>465</v>
      </c>
      <c r="D59" s="447" t="s">
        <v>1</v>
      </c>
      <c r="E59" s="456" t="s">
        <v>2</v>
      </c>
      <c r="F59" s="515" t="s">
        <v>443</v>
      </c>
      <c r="G59" s="456" t="s">
        <v>444</v>
      </c>
      <c r="H59" s="479" t="s">
        <v>467</v>
      </c>
    </row>
    <row r="60" spans="1:10" x14ac:dyDescent="0.25">
      <c r="A60" s="685"/>
      <c r="B60" s="445" t="s">
        <v>508</v>
      </c>
      <c r="C60" s="539">
        <v>13555918000149</v>
      </c>
      <c r="D60" s="444">
        <v>2344249.73</v>
      </c>
      <c r="E60" s="448">
        <v>-0.66528398206386274</v>
      </c>
      <c r="F60" s="513">
        <v>1730.7269341000001</v>
      </c>
      <c r="G60" s="490">
        <v>1354.488499</v>
      </c>
      <c r="H60" s="478" t="s">
        <v>22</v>
      </c>
      <c r="J60" s="632"/>
    </row>
    <row r="61" spans="1:10" x14ac:dyDescent="0.25">
      <c r="A61" s="459"/>
      <c r="B61" s="682" t="s">
        <v>18</v>
      </c>
      <c r="C61" s="683"/>
      <c r="D61" s="496">
        <f>SUM(D60:D60)</f>
        <v>2344249.73</v>
      </c>
      <c r="E61" s="455"/>
      <c r="F61" s="518"/>
      <c r="G61" s="464"/>
      <c r="H61" s="467"/>
    </row>
    <row r="62" spans="1:10" x14ac:dyDescent="0.25">
      <c r="A62" s="459"/>
      <c r="B62" s="453"/>
      <c r="C62" s="543"/>
      <c r="D62" s="462"/>
      <c r="E62" s="455"/>
      <c r="F62" s="518"/>
      <c r="G62" s="464"/>
      <c r="H62" s="467"/>
    </row>
    <row r="63" spans="1:10" x14ac:dyDescent="0.25">
      <c r="A63" s="703"/>
      <c r="B63" s="446" t="s">
        <v>469</v>
      </c>
      <c r="C63" s="541" t="s">
        <v>465</v>
      </c>
      <c r="D63" s="447" t="s">
        <v>1</v>
      </c>
      <c r="E63" s="456" t="s">
        <v>2</v>
      </c>
      <c r="F63" s="515" t="s">
        <v>443</v>
      </c>
      <c r="G63" s="456" t="s">
        <v>444</v>
      </c>
      <c r="H63" s="479" t="s">
        <v>467</v>
      </c>
    </row>
    <row r="64" spans="1:10" x14ac:dyDescent="0.25">
      <c r="A64" s="704"/>
      <c r="B64" s="445" t="s">
        <v>483</v>
      </c>
      <c r="C64" s="539">
        <v>7279657000189</v>
      </c>
      <c r="D64" s="444">
        <v>2190884.6800000002</v>
      </c>
      <c r="E64" s="448">
        <v>0.18229106745418902</v>
      </c>
      <c r="F64" s="513">
        <v>6.8933181499999998</v>
      </c>
      <c r="G64" s="490">
        <v>317827.29766099999</v>
      </c>
      <c r="H64" s="533" t="s">
        <v>448</v>
      </c>
    </row>
    <row r="65" spans="1:8" x14ac:dyDescent="0.25">
      <c r="A65" s="704"/>
      <c r="B65" s="445" t="s">
        <v>484</v>
      </c>
      <c r="C65" s="539">
        <v>11392165000172</v>
      </c>
      <c r="D65" s="444">
        <v>1802743.1</v>
      </c>
      <c r="E65" s="448">
        <v>0.35799340517838024</v>
      </c>
      <c r="F65" s="513">
        <v>2.4794347600000002</v>
      </c>
      <c r="G65" s="490">
        <v>727078.25416500005</v>
      </c>
      <c r="H65" s="475" t="s">
        <v>478</v>
      </c>
    </row>
    <row r="66" spans="1:8" x14ac:dyDescent="0.25">
      <c r="A66" s="704"/>
      <c r="B66" s="688" t="s">
        <v>474</v>
      </c>
      <c r="C66" s="689"/>
      <c r="D66" s="689"/>
      <c r="E66" s="689"/>
      <c r="F66" s="689"/>
      <c r="G66" s="689"/>
      <c r="H66" s="698"/>
    </row>
    <row r="67" spans="1:8" x14ac:dyDescent="0.25">
      <c r="A67" s="705"/>
      <c r="B67" s="445" t="s">
        <v>485</v>
      </c>
      <c r="C67" s="539">
        <v>16599968000116</v>
      </c>
      <c r="D67" s="444">
        <v>2289820.14</v>
      </c>
      <c r="E67" s="448">
        <v>0.77547139030745138</v>
      </c>
      <c r="F67" s="513">
        <v>1.2325392900000001</v>
      </c>
      <c r="G67" s="490">
        <v>1857807.013694</v>
      </c>
      <c r="H67" s="489" t="s">
        <v>30</v>
      </c>
    </row>
    <row r="68" spans="1:8" x14ac:dyDescent="0.25">
      <c r="A68" s="459"/>
      <c r="B68" s="682" t="s">
        <v>18</v>
      </c>
      <c r="C68" s="683"/>
      <c r="D68" s="496">
        <f>SUM(D64:D67)</f>
        <v>6283447.9199999999</v>
      </c>
      <c r="E68" s="455"/>
      <c r="F68" s="518"/>
      <c r="G68" s="464"/>
      <c r="H68" s="467"/>
    </row>
    <row r="69" spans="1:8" x14ac:dyDescent="0.25">
      <c r="A69" s="459"/>
      <c r="B69" s="457"/>
      <c r="C69" s="546"/>
      <c r="D69" s="466"/>
      <c r="E69" s="455"/>
      <c r="F69" s="518"/>
      <c r="G69" s="464"/>
      <c r="H69" s="467"/>
    </row>
    <row r="70" spans="1:8" x14ac:dyDescent="0.25">
      <c r="A70" s="684"/>
      <c r="B70" s="446" t="s">
        <v>516</v>
      </c>
      <c r="C70" s="541" t="s">
        <v>465</v>
      </c>
      <c r="D70" s="447" t="s">
        <v>1</v>
      </c>
      <c r="E70" s="456" t="s">
        <v>2</v>
      </c>
      <c r="F70" s="515" t="s">
        <v>443</v>
      </c>
      <c r="G70" s="456" t="s">
        <v>444</v>
      </c>
      <c r="H70" s="479" t="s">
        <v>467</v>
      </c>
    </row>
    <row r="71" spans="1:8" x14ac:dyDescent="0.25">
      <c r="A71" s="687"/>
      <c r="B71" s="445" t="s">
        <v>486</v>
      </c>
      <c r="C71" s="539">
        <v>8692888000182</v>
      </c>
      <c r="D71" s="444">
        <v>821144.16213571315</v>
      </c>
      <c r="E71" s="448">
        <v>0.96410706141002478</v>
      </c>
      <c r="F71" s="513">
        <v>227.31175830000001</v>
      </c>
      <c r="G71" s="490">
        <v>3612.4139300000002</v>
      </c>
      <c r="H71" s="475" t="s">
        <v>30</v>
      </c>
    </row>
    <row r="72" spans="1:8" x14ac:dyDescent="0.25">
      <c r="A72" s="687"/>
      <c r="B72" s="688" t="s">
        <v>463</v>
      </c>
      <c r="C72" s="689"/>
      <c r="D72" s="690"/>
      <c r="E72" s="690"/>
      <c r="F72" s="690"/>
      <c r="G72" s="690"/>
      <c r="H72" s="691"/>
    </row>
    <row r="73" spans="1:8" x14ac:dyDescent="0.25">
      <c r="A73" s="685"/>
      <c r="B73" s="442" t="s">
        <v>78</v>
      </c>
      <c r="C73" s="539">
        <v>8924783000101</v>
      </c>
      <c r="D73" s="444">
        <v>345861.3</v>
      </c>
      <c r="E73" s="448">
        <v>-6.2884784520668502</v>
      </c>
      <c r="F73" s="513">
        <v>106.55</v>
      </c>
      <c r="G73" s="490">
        <v>3246</v>
      </c>
      <c r="H73" s="475" t="s">
        <v>80</v>
      </c>
    </row>
    <row r="74" spans="1:8" x14ac:dyDescent="0.25">
      <c r="A74" s="483"/>
      <c r="B74" s="682" t="s">
        <v>18</v>
      </c>
      <c r="C74" s="683"/>
      <c r="D74" s="496">
        <f>SUM(D71,D73)</f>
        <v>1167005.4621357131</v>
      </c>
      <c r="E74" s="455"/>
      <c r="F74" s="520"/>
      <c r="G74" s="455"/>
      <c r="H74" s="484"/>
    </row>
    <row r="75" spans="1:8" x14ac:dyDescent="0.25">
      <c r="A75" s="459"/>
      <c r="B75" s="468"/>
      <c r="C75" s="547"/>
      <c r="D75" s="466"/>
      <c r="E75" s="455"/>
      <c r="F75" s="518"/>
      <c r="G75" s="464"/>
      <c r="H75" s="485"/>
    </row>
    <row r="76" spans="1:8" x14ac:dyDescent="0.25">
      <c r="A76" s="684"/>
      <c r="B76" s="446" t="s">
        <v>469</v>
      </c>
      <c r="C76" s="541" t="s">
        <v>465</v>
      </c>
      <c r="D76" s="447" t="s">
        <v>1</v>
      </c>
      <c r="E76" s="456" t="s">
        <v>2</v>
      </c>
      <c r="F76" s="515" t="s">
        <v>443</v>
      </c>
      <c r="G76" s="456" t="s">
        <v>444</v>
      </c>
      <c r="H76" s="479" t="s">
        <v>467</v>
      </c>
    </row>
    <row r="77" spans="1:8" x14ac:dyDescent="0.25">
      <c r="A77" s="685"/>
      <c r="B77" s="445" t="s">
        <v>539</v>
      </c>
      <c r="C77" s="539">
        <v>9550197000107</v>
      </c>
      <c r="D77" s="444">
        <v>1291768.68</v>
      </c>
      <c r="E77" s="448">
        <v>0.99467741544114241</v>
      </c>
      <c r="F77" s="513">
        <v>1.5905054999999999</v>
      </c>
      <c r="G77" s="490">
        <v>812174.92897000001</v>
      </c>
      <c r="H77" s="492" t="s">
        <v>42</v>
      </c>
    </row>
    <row r="78" spans="1:8" x14ac:dyDescent="0.25">
      <c r="A78" s="459"/>
      <c r="B78" s="682" t="s">
        <v>18</v>
      </c>
      <c r="C78" s="683"/>
      <c r="D78" s="496">
        <f>D77</f>
        <v>1291768.68</v>
      </c>
      <c r="E78" s="455"/>
      <c r="F78" s="518"/>
      <c r="G78" s="464"/>
      <c r="H78" s="485"/>
    </row>
    <row r="79" spans="1:8" x14ac:dyDescent="0.25">
      <c r="A79" s="459"/>
      <c r="B79" s="468"/>
      <c r="C79" s="547"/>
      <c r="D79" s="466"/>
      <c r="E79" s="455"/>
      <c r="F79" s="518"/>
      <c r="G79" s="464"/>
      <c r="H79" s="485"/>
    </row>
    <row r="80" spans="1:8" x14ac:dyDescent="0.25">
      <c r="A80" s="684"/>
      <c r="B80" s="446" t="s">
        <v>474</v>
      </c>
      <c r="C80" s="541" t="s">
        <v>465</v>
      </c>
      <c r="D80" s="447" t="s">
        <v>1</v>
      </c>
      <c r="E80" s="456" t="s">
        <v>2</v>
      </c>
      <c r="F80" s="515" t="s">
        <v>443</v>
      </c>
      <c r="G80" s="456" t="s">
        <v>444</v>
      </c>
      <c r="H80" s="479" t="s">
        <v>467</v>
      </c>
    </row>
    <row r="81" spans="1:10" x14ac:dyDescent="0.25">
      <c r="A81" s="685"/>
      <c r="B81" s="445" t="s">
        <v>489</v>
      </c>
      <c r="C81" s="539">
        <v>13594673000169</v>
      </c>
      <c r="D81" s="444">
        <v>858646.72</v>
      </c>
      <c r="E81" s="448">
        <v>-1.0969588825976988</v>
      </c>
      <c r="F81" s="513">
        <v>101497.466</v>
      </c>
      <c r="G81" s="490">
        <v>845978.47676787002</v>
      </c>
      <c r="H81" s="478" t="s">
        <v>478</v>
      </c>
      <c r="I81" s="632"/>
    </row>
    <row r="82" spans="1:10" x14ac:dyDescent="0.25">
      <c r="A82" s="459"/>
      <c r="B82" s="682" t="s">
        <v>18</v>
      </c>
      <c r="C82" s="683"/>
      <c r="D82" s="496">
        <f>D81</f>
        <v>858646.72</v>
      </c>
      <c r="E82" s="455"/>
      <c r="F82" s="520"/>
      <c r="G82" s="455"/>
      <c r="H82" s="486"/>
    </row>
    <row r="83" spans="1:10" x14ac:dyDescent="0.25">
      <c r="A83" s="459"/>
      <c r="B83" s="520"/>
      <c r="C83" s="520"/>
      <c r="D83" s="520"/>
      <c r="E83" s="455"/>
      <c r="F83" s="520"/>
      <c r="G83" s="455"/>
      <c r="H83" s="486"/>
    </row>
    <row r="84" spans="1:10" x14ac:dyDescent="0.25">
      <c r="A84" s="684"/>
      <c r="B84" s="571" t="s">
        <v>474</v>
      </c>
      <c r="C84" s="541" t="s">
        <v>465</v>
      </c>
      <c r="D84" s="447" t="s">
        <v>1</v>
      </c>
      <c r="E84" s="456" t="s">
        <v>2</v>
      </c>
      <c r="F84" s="515" t="s">
        <v>443</v>
      </c>
      <c r="G84" s="456" t="s">
        <v>444</v>
      </c>
      <c r="H84" s="479" t="s">
        <v>467</v>
      </c>
    </row>
    <row r="85" spans="1:10" x14ac:dyDescent="0.25">
      <c r="A85" s="685"/>
      <c r="B85" s="445" t="s">
        <v>517</v>
      </c>
      <c r="C85" s="539">
        <v>9319052000108</v>
      </c>
      <c r="D85" s="444">
        <v>2221849.98</v>
      </c>
      <c r="E85" s="448">
        <v>0.93</v>
      </c>
      <c r="F85" s="513">
        <v>1.9409529000000001</v>
      </c>
      <c r="G85" s="490">
        <v>1144721.2247393001</v>
      </c>
      <c r="H85" s="492" t="s">
        <v>30</v>
      </c>
    </row>
    <row r="86" spans="1:10" x14ac:dyDescent="0.25">
      <c r="A86" s="459"/>
      <c r="B86" s="682" t="s">
        <v>18</v>
      </c>
      <c r="C86" s="683"/>
      <c r="D86" s="496">
        <f>D85</f>
        <v>2221849.98</v>
      </c>
      <c r="E86" s="455"/>
      <c r="F86" s="518"/>
      <c r="G86" s="464"/>
      <c r="H86" s="485"/>
    </row>
    <row r="87" spans="1:10" x14ac:dyDescent="0.25">
      <c r="A87" s="459"/>
      <c r="B87" s="453"/>
      <c r="C87" s="543"/>
      <c r="D87" s="462"/>
      <c r="E87" s="455"/>
      <c r="F87" s="520"/>
      <c r="G87" s="455"/>
      <c r="H87" s="486"/>
    </row>
    <row r="88" spans="1:10" x14ac:dyDescent="0.25">
      <c r="A88" s="684" t="s">
        <v>109</v>
      </c>
      <c r="B88" s="446" t="s">
        <v>469</v>
      </c>
      <c r="C88" s="541" t="s">
        <v>465</v>
      </c>
      <c r="D88" s="447" t="s">
        <v>1</v>
      </c>
      <c r="E88" s="456" t="s">
        <v>2</v>
      </c>
      <c r="F88" s="515" t="s">
        <v>443</v>
      </c>
      <c r="G88" s="456" t="s">
        <v>444</v>
      </c>
      <c r="H88" s="479" t="s">
        <v>467</v>
      </c>
    </row>
    <row r="89" spans="1:10" x14ac:dyDescent="0.25">
      <c r="A89" s="687"/>
      <c r="B89" s="442" t="s">
        <v>490</v>
      </c>
      <c r="C89" s="539">
        <v>12228008000199</v>
      </c>
      <c r="D89" s="444">
        <v>6690359.7199999997</v>
      </c>
      <c r="E89" s="448">
        <v>1.1453030568120188</v>
      </c>
      <c r="F89" s="513">
        <v>0.86539580000000005</v>
      </c>
      <c r="G89" s="444">
        <v>7730982.4274800001</v>
      </c>
      <c r="H89" s="489" t="s">
        <v>478</v>
      </c>
    </row>
    <row r="90" spans="1:10" x14ac:dyDescent="0.25">
      <c r="A90" s="687"/>
      <c r="B90" s="688" t="s">
        <v>474</v>
      </c>
      <c r="C90" s="689"/>
      <c r="D90" s="689"/>
      <c r="E90" s="689"/>
      <c r="F90" s="689"/>
      <c r="G90" s="689"/>
      <c r="H90" s="698"/>
    </row>
    <row r="91" spans="1:10" x14ac:dyDescent="0.25">
      <c r="A91" s="687"/>
      <c r="B91" s="445" t="s">
        <v>491</v>
      </c>
      <c r="C91" s="539">
        <v>12440789000180</v>
      </c>
      <c r="D91" s="444">
        <v>8073394.6399999997</v>
      </c>
      <c r="E91" s="448">
        <v>1.004926623845523</v>
      </c>
      <c r="F91" s="513">
        <v>1.63733401</v>
      </c>
      <c r="G91" s="490">
        <v>4930817.1796435704</v>
      </c>
      <c r="H91" s="478" t="s">
        <v>22</v>
      </c>
    </row>
    <row r="92" spans="1:10" x14ac:dyDescent="0.25">
      <c r="A92" s="687"/>
      <c r="B92" s="445" t="s">
        <v>492</v>
      </c>
      <c r="C92" s="539">
        <v>11784036000120</v>
      </c>
      <c r="D92" s="444">
        <v>3664221</v>
      </c>
      <c r="E92" s="448">
        <v>3.8102694812685498</v>
      </c>
      <c r="F92" s="513">
        <v>1.2235476999999999</v>
      </c>
      <c r="G92" s="490">
        <v>2994751.2577999998</v>
      </c>
      <c r="H92" s="478" t="s">
        <v>7</v>
      </c>
    </row>
    <row r="93" spans="1:10" x14ac:dyDescent="0.25">
      <c r="A93" s="685"/>
      <c r="B93" s="445" t="s">
        <v>493</v>
      </c>
      <c r="C93" s="539">
        <v>9601232000170</v>
      </c>
      <c r="D93" s="444">
        <v>4948657.93</v>
      </c>
      <c r="E93" s="448">
        <v>1.2677256656479292</v>
      </c>
      <c r="F93" s="513">
        <v>1.7725892599999999</v>
      </c>
      <c r="G93" s="490">
        <v>2791767.97668111</v>
      </c>
      <c r="H93" s="478" t="s">
        <v>30</v>
      </c>
      <c r="J93" s="632"/>
    </row>
    <row r="94" spans="1:10" x14ac:dyDescent="0.25">
      <c r="A94" s="459"/>
      <c r="B94" s="682" t="s">
        <v>18</v>
      </c>
      <c r="C94" s="683"/>
      <c r="D94" s="496">
        <f>SUM(D89:D93)</f>
        <v>23376633.289999999</v>
      </c>
      <c r="E94" s="455"/>
      <c r="F94" s="520"/>
      <c r="G94" s="455"/>
      <c r="H94" s="484"/>
    </row>
    <row r="95" spans="1:10" x14ac:dyDescent="0.25">
      <c r="A95" s="459"/>
      <c r="B95" s="453"/>
      <c r="C95" s="543"/>
      <c r="D95" s="462"/>
      <c r="E95" s="455"/>
      <c r="F95" s="520"/>
      <c r="G95" s="455"/>
      <c r="H95" s="484"/>
    </row>
    <row r="96" spans="1:10" x14ac:dyDescent="0.25">
      <c r="A96" s="684"/>
      <c r="B96" s="446" t="s">
        <v>474</v>
      </c>
      <c r="C96" s="541" t="s">
        <v>465</v>
      </c>
      <c r="D96" s="447" t="s">
        <v>1</v>
      </c>
      <c r="E96" s="456" t="s">
        <v>2</v>
      </c>
      <c r="F96" s="515" t="s">
        <v>443</v>
      </c>
      <c r="G96" s="456" t="s">
        <v>444</v>
      </c>
      <c r="H96" s="479" t="s">
        <v>467</v>
      </c>
    </row>
    <row r="97" spans="1:10" x14ac:dyDescent="0.25">
      <c r="A97" s="685"/>
      <c r="B97" s="442" t="s">
        <v>135</v>
      </c>
      <c r="C97" s="539">
        <v>15153656000111</v>
      </c>
      <c r="D97" s="493">
        <v>1040023.91</v>
      </c>
      <c r="E97" s="448">
        <v>1.2125855112337534</v>
      </c>
      <c r="F97" s="513">
        <v>934.12753940000005</v>
      </c>
      <c r="G97" s="490">
        <v>1113.36394</v>
      </c>
      <c r="H97" s="478" t="s">
        <v>7</v>
      </c>
    </row>
    <row r="98" spans="1:10" x14ac:dyDescent="0.25">
      <c r="A98" s="459"/>
      <c r="B98" s="682" t="s">
        <v>18</v>
      </c>
      <c r="C98" s="683"/>
      <c r="D98" s="496">
        <f>D97</f>
        <v>1040023.91</v>
      </c>
      <c r="E98" s="455"/>
      <c r="F98" s="520"/>
      <c r="G98" s="455"/>
      <c r="H98" s="484"/>
    </row>
    <row r="99" spans="1:10" x14ac:dyDescent="0.25">
      <c r="A99" s="459"/>
      <c r="B99" s="453"/>
      <c r="C99" s="543"/>
      <c r="D99" s="462"/>
      <c r="E99" s="455"/>
      <c r="F99" s="520"/>
      <c r="G99" s="455"/>
      <c r="H99" s="484"/>
    </row>
    <row r="100" spans="1:10" x14ac:dyDescent="0.25">
      <c r="A100" s="684"/>
      <c r="B100" s="446" t="s">
        <v>469</v>
      </c>
      <c r="C100" s="541" t="s">
        <v>465</v>
      </c>
      <c r="D100" s="447" t="s">
        <v>1</v>
      </c>
      <c r="E100" s="456" t="s">
        <v>2</v>
      </c>
      <c r="F100" s="515" t="s">
        <v>443</v>
      </c>
      <c r="G100" s="456" t="s">
        <v>444</v>
      </c>
      <c r="H100" s="479" t="s">
        <v>467</v>
      </c>
      <c r="I100" s="632"/>
    </row>
    <row r="101" spans="1:10" x14ac:dyDescent="0.25">
      <c r="A101" s="687"/>
      <c r="B101" s="494" t="s">
        <v>494</v>
      </c>
      <c r="C101" s="539">
        <v>1675497000100</v>
      </c>
      <c r="D101" s="444">
        <v>3720744.68</v>
      </c>
      <c r="E101" s="448">
        <v>2.8394619268033097</v>
      </c>
      <c r="F101" s="513">
        <v>153.5699109</v>
      </c>
      <c r="G101" s="490">
        <v>24228.344369999999</v>
      </c>
      <c r="H101" s="478" t="s">
        <v>42</v>
      </c>
      <c r="J101" s="632"/>
    </row>
    <row r="102" spans="1:10" x14ac:dyDescent="0.25">
      <c r="A102" s="687"/>
      <c r="B102" s="494" t="s">
        <v>537</v>
      </c>
      <c r="C102" s="539">
        <v>11898349000109</v>
      </c>
      <c r="D102" s="444">
        <v>2139376.31</v>
      </c>
      <c r="E102" s="448">
        <v>3.0975201152746612</v>
      </c>
      <c r="F102" s="513">
        <v>1.6843082</v>
      </c>
      <c r="G102" s="490">
        <v>1270181.01905</v>
      </c>
      <c r="H102" s="478" t="s">
        <v>42</v>
      </c>
      <c r="J102" s="632"/>
    </row>
    <row r="103" spans="1:10" x14ac:dyDescent="0.25">
      <c r="A103" s="685"/>
      <c r="B103" s="494" t="s">
        <v>496</v>
      </c>
      <c r="C103" s="539">
        <v>11898280000113</v>
      </c>
      <c r="D103" s="444">
        <v>3956327.99</v>
      </c>
      <c r="E103" s="448">
        <v>2.6731433170175314</v>
      </c>
      <c r="F103" s="513">
        <v>1.4937313999999999</v>
      </c>
      <c r="G103" s="490">
        <v>2648620.75869</v>
      </c>
      <c r="H103" s="478" t="s">
        <v>42</v>
      </c>
      <c r="J103" s="632"/>
    </row>
    <row r="104" spans="1:10" x14ac:dyDescent="0.25">
      <c r="A104" s="459"/>
      <c r="B104" s="682" t="s">
        <v>18</v>
      </c>
      <c r="C104" s="683"/>
      <c r="D104" s="496">
        <f>SUM(D101:D103)</f>
        <v>9816448.9800000004</v>
      </c>
      <c r="E104" s="455"/>
      <c r="F104" s="520"/>
      <c r="G104" s="455"/>
      <c r="H104" s="484"/>
    </row>
    <row r="105" spans="1:10" x14ac:dyDescent="0.25">
      <c r="A105" s="459"/>
      <c r="B105" s="453"/>
      <c r="C105" s="543"/>
      <c r="D105" s="462"/>
      <c r="E105" s="455"/>
      <c r="F105" s="520"/>
      <c r="G105" s="455"/>
      <c r="H105" s="484"/>
    </row>
    <row r="106" spans="1:10" x14ac:dyDescent="0.25">
      <c r="A106" s="684"/>
      <c r="B106" s="446" t="s">
        <v>469</v>
      </c>
      <c r="C106" s="541" t="s">
        <v>465</v>
      </c>
      <c r="D106" s="447" t="s">
        <v>1</v>
      </c>
      <c r="E106" s="456" t="s">
        <v>2</v>
      </c>
      <c r="F106" s="515" t="s">
        <v>443</v>
      </c>
      <c r="G106" s="456" t="s">
        <v>444</v>
      </c>
      <c r="H106" s="479" t="s">
        <v>467</v>
      </c>
    </row>
    <row r="107" spans="1:10" x14ac:dyDescent="0.25">
      <c r="A107" s="685"/>
      <c r="B107" s="494" t="s">
        <v>497</v>
      </c>
      <c r="C107" s="539">
        <v>17679368000120</v>
      </c>
      <c r="D107" s="444">
        <v>859134.54</v>
      </c>
      <c r="E107" s="448">
        <v>3.6933667457722801</v>
      </c>
      <c r="F107" s="513">
        <v>111.36017373999999</v>
      </c>
      <c r="G107" s="490">
        <v>7714.9173992300002</v>
      </c>
      <c r="H107" s="478" t="s">
        <v>479</v>
      </c>
    </row>
    <row r="108" spans="1:10" x14ac:dyDescent="0.25">
      <c r="A108" s="459"/>
      <c r="B108" s="682" t="s">
        <v>18</v>
      </c>
      <c r="C108" s="683"/>
      <c r="D108" s="496">
        <f>SUM(D107:D107)</f>
        <v>859134.54</v>
      </c>
      <c r="E108" s="455"/>
      <c r="F108" s="520"/>
      <c r="G108" s="455"/>
      <c r="H108" s="484"/>
    </row>
    <row r="109" spans="1:10" x14ac:dyDescent="0.25">
      <c r="A109" s="459"/>
      <c r="B109" s="453"/>
      <c r="C109" s="543"/>
      <c r="D109" s="462"/>
      <c r="E109" s="455"/>
      <c r="F109" s="520"/>
      <c r="G109" s="455"/>
      <c r="H109" s="484"/>
    </row>
    <row r="110" spans="1:10" x14ac:dyDescent="0.25">
      <c r="A110" s="686"/>
      <c r="B110" s="446" t="s">
        <v>469</v>
      </c>
      <c r="C110" s="541" t="s">
        <v>465</v>
      </c>
      <c r="D110" s="447" t="s">
        <v>1</v>
      </c>
      <c r="E110" s="456" t="s">
        <v>2</v>
      </c>
      <c r="F110" s="515" t="s">
        <v>443</v>
      </c>
      <c r="G110" s="456" t="s">
        <v>444</v>
      </c>
      <c r="H110" s="479" t="s">
        <v>467</v>
      </c>
    </row>
    <row r="111" spans="1:10" x14ac:dyDescent="0.25">
      <c r="A111" s="686"/>
      <c r="B111" s="442" t="s">
        <v>498</v>
      </c>
      <c r="C111" s="539">
        <v>9087483000188</v>
      </c>
      <c r="D111" s="444">
        <v>2331827.84</v>
      </c>
      <c r="E111" s="448">
        <v>2.3193000000000001</v>
      </c>
      <c r="F111" s="513">
        <v>1.5326621</v>
      </c>
      <c r="G111" s="490">
        <v>1521423.3068063001</v>
      </c>
      <c r="H111" s="478" t="s">
        <v>42</v>
      </c>
    </row>
    <row r="112" spans="1:10" x14ac:dyDescent="0.25">
      <c r="A112" s="459"/>
      <c r="B112" s="682" t="s">
        <v>18</v>
      </c>
      <c r="C112" s="683"/>
      <c r="D112" s="496">
        <f>SUM(D111:D111)</f>
        <v>2331827.84</v>
      </c>
      <c r="E112" s="455"/>
      <c r="F112" s="520"/>
      <c r="G112" s="455"/>
      <c r="H112" s="484"/>
    </row>
    <row r="113" spans="1:8" x14ac:dyDescent="0.25">
      <c r="A113" s="459"/>
      <c r="B113" s="453"/>
      <c r="C113" s="543"/>
      <c r="D113" s="462"/>
      <c r="E113" s="455"/>
      <c r="F113" s="520"/>
      <c r="G113" s="455"/>
      <c r="H113" s="484"/>
    </row>
    <row r="114" spans="1:8" x14ac:dyDescent="0.25">
      <c r="A114" s="684"/>
      <c r="B114" s="446" t="s">
        <v>469</v>
      </c>
      <c r="C114" s="541" t="s">
        <v>465</v>
      </c>
      <c r="D114" s="447" t="s">
        <v>1</v>
      </c>
      <c r="E114" s="456" t="s">
        <v>2</v>
      </c>
      <c r="F114" s="515" t="s">
        <v>443</v>
      </c>
      <c r="G114" s="456" t="s">
        <v>444</v>
      </c>
      <c r="H114" s="479" t="s">
        <v>467</v>
      </c>
    </row>
    <row r="115" spans="1:8" x14ac:dyDescent="0.25">
      <c r="A115" s="687"/>
      <c r="B115" s="442" t="s">
        <v>499</v>
      </c>
      <c r="C115" s="539">
        <v>9289072000175</v>
      </c>
      <c r="D115" s="444">
        <v>5855827.0899999999</v>
      </c>
      <c r="E115" s="448">
        <v>2.8232252967338676</v>
      </c>
      <c r="F115" s="513">
        <v>1.7011642</v>
      </c>
      <c r="G115" s="490">
        <v>3442246.8472075998</v>
      </c>
      <c r="H115" s="475" t="s">
        <v>479</v>
      </c>
    </row>
    <row r="116" spans="1:8" x14ac:dyDescent="0.25">
      <c r="A116" s="687"/>
      <c r="B116" s="688" t="s">
        <v>454</v>
      </c>
      <c r="C116" s="689"/>
      <c r="D116" s="690"/>
      <c r="E116" s="690"/>
      <c r="F116" s="690"/>
      <c r="G116" s="690"/>
      <c r="H116" s="691"/>
    </row>
    <row r="117" spans="1:8" x14ac:dyDescent="0.25">
      <c r="A117" s="685"/>
      <c r="B117" s="442" t="s">
        <v>500</v>
      </c>
      <c r="C117" s="539">
        <v>13842683000176</v>
      </c>
      <c r="D117" s="444">
        <v>5552609.6100000003</v>
      </c>
      <c r="E117" s="448">
        <v>0.2666</v>
      </c>
      <c r="F117" s="513">
        <v>911.13900920000003</v>
      </c>
      <c r="G117" s="490">
        <v>6094.1410170700001</v>
      </c>
      <c r="H117" s="478" t="s">
        <v>80</v>
      </c>
    </row>
    <row r="118" spans="1:8" x14ac:dyDescent="0.25">
      <c r="A118" s="459"/>
      <c r="B118" s="682" t="s">
        <v>18</v>
      </c>
      <c r="C118" s="683"/>
      <c r="D118" s="496">
        <f>SUM(D115,D117)</f>
        <v>11408436.699999999</v>
      </c>
      <c r="E118" s="455"/>
      <c r="F118" s="520"/>
      <c r="G118" s="455"/>
      <c r="H118" s="486"/>
    </row>
    <row r="119" spans="1:8" x14ac:dyDescent="0.25">
      <c r="A119" s="459"/>
      <c r="B119" s="453"/>
      <c r="C119" s="543"/>
      <c r="D119" s="462"/>
      <c r="E119" s="455"/>
      <c r="F119" s="520"/>
      <c r="G119" s="455"/>
      <c r="H119" s="484"/>
    </row>
    <row r="120" spans="1:8" x14ac:dyDescent="0.25">
      <c r="A120" s="684"/>
      <c r="B120" s="446" t="s">
        <v>469</v>
      </c>
      <c r="C120" s="541" t="s">
        <v>465</v>
      </c>
      <c r="D120" s="447" t="s">
        <v>1</v>
      </c>
      <c r="E120" s="456" t="s">
        <v>2</v>
      </c>
      <c r="F120" s="515" t="s">
        <v>443</v>
      </c>
      <c r="G120" s="456" t="s">
        <v>444</v>
      </c>
      <c r="H120" s="479" t="s">
        <v>467</v>
      </c>
    </row>
    <row r="121" spans="1:8" x14ac:dyDescent="0.25">
      <c r="A121" s="687"/>
      <c r="B121" s="442" t="s">
        <v>532</v>
      </c>
      <c r="C121" s="539">
        <v>11490580000169</v>
      </c>
      <c r="D121" s="444">
        <v>6856998.2999999998</v>
      </c>
      <c r="E121" s="448">
        <v>-8.6947836179566779E-2</v>
      </c>
      <c r="F121" s="513">
        <v>1.37179966</v>
      </c>
      <c r="G121" s="490">
        <v>5000000</v>
      </c>
      <c r="H121" s="533" t="s">
        <v>448</v>
      </c>
    </row>
    <row r="122" spans="1:8" x14ac:dyDescent="0.25">
      <c r="A122" s="687"/>
      <c r="B122" s="442" t="s">
        <v>533</v>
      </c>
      <c r="C122" s="539">
        <v>15190417000131</v>
      </c>
      <c r="D122" s="444">
        <v>2137293.5099999998</v>
      </c>
      <c r="E122" s="448">
        <v>-0.11388724539264752</v>
      </c>
      <c r="F122" s="513">
        <v>1068646.7537205101</v>
      </c>
      <c r="G122" s="490">
        <v>2</v>
      </c>
      <c r="H122" s="533" t="s">
        <v>448</v>
      </c>
    </row>
    <row r="123" spans="1:8" x14ac:dyDescent="0.25">
      <c r="A123" s="687"/>
      <c r="B123" s="688" t="s">
        <v>474</v>
      </c>
      <c r="C123" s="689"/>
      <c r="D123" s="690"/>
      <c r="E123" s="690"/>
      <c r="F123" s="690"/>
      <c r="G123" s="690"/>
      <c r="H123" s="691"/>
    </row>
    <row r="124" spans="1:8" x14ac:dyDescent="0.25">
      <c r="A124" s="685"/>
      <c r="B124" s="442" t="s">
        <v>534</v>
      </c>
      <c r="C124" s="539">
        <v>12845801000137</v>
      </c>
      <c r="D124" s="444">
        <v>2589959.71</v>
      </c>
      <c r="E124" s="448">
        <v>1.1469389947038335</v>
      </c>
      <c r="F124" s="513">
        <v>1.32622259</v>
      </c>
      <c r="G124" s="490">
        <v>1952884.6273646101</v>
      </c>
      <c r="H124" s="478" t="s">
        <v>480</v>
      </c>
    </row>
    <row r="125" spans="1:8" x14ac:dyDescent="0.25">
      <c r="A125" s="459"/>
      <c r="B125" s="682" t="s">
        <v>18</v>
      </c>
      <c r="C125" s="683"/>
      <c r="D125" s="496">
        <f>SUM(D121,D122,D124)</f>
        <v>11584251.52</v>
      </c>
      <c r="E125" s="455"/>
      <c r="F125" s="520"/>
      <c r="G125" s="455"/>
      <c r="H125" s="484"/>
    </row>
    <row r="126" spans="1:8" x14ac:dyDescent="0.25">
      <c r="A126" s="459"/>
      <c r="B126" s="453"/>
      <c r="C126" s="543"/>
      <c r="D126" s="462"/>
      <c r="E126" s="455"/>
      <c r="F126" s="520"/>
      <c r="G126" s="455"/>
      <c r="H126" s="484"/>
    </row>
    <row r="127" spans="1:8" x14ac:dyDescent="0.25">
      <c r="A127" s="684"/>
      <c r="B127" s="446" t="s">
        <v>475</v>
      </c>
      <c r="C127" s="541" t="s">
        <v>465</v>
      </c>
      <c r="D127" s="447" t="s">
        <v>1</v>
      </c>
      <c r="E127" s="456" t="s">
        <v>2</v>
      </c>
      <c r="F127" s="515" t="s">
        <v>443</v>
      </c>
      <c r="G127" s="456" t="s">
        <v>444</v>
      </c>
      <c r="H127" s="479" t="s">
        <v>467</v>
      </c>
    </row>
    <row r="128" spans="1:8" x14ac:dyDescent="0.25">
      <c r="A128" s="685"/>
      <c r="B128" s="442" t="s">
        <v>535</v>
      </c>
      <c r="C128" s="539">
        <v>10883252000160</v>
      </c>
      <c r="D128" s="444">
        <v>2336570.91</v>
      </c>
      <c r="E128" s="448">
        <v>0.94330589865529824</v>
      </c>
      <c r="F128" s="513">
        <v>169.08127038000001</v>
      </c>
      <c r="G128" s="490">
        <v>13819.217847260001</v>
      </c>
      <c r="H128" s="475" t="s">
        <v>30</v>
      </c>
    </row>
    <row r="129" spans="1:11" x14ac:dyDescent="0.25">
      <c r="A129" s="459"/>
      <c r="B129" s="682" t="s">
        <v>18</v>
      </c>
      <c r="C129" s="683"/>
      <c r="D129" s="496">
        <f>SUM(D128:D128)</f>
        <v>2336570.91</v>
      </c>
      <c r="E129" s="455"/>
      <c r="F129" s="520"/>
      <c r="G129" s="455"/>
      <c r="H129" s="484"/>
    </row>
    <row r="130" spans="1:11" x14ac:dyDescent="0.25">
      <c r="A130" s="459"/>
      <c r="B130" s="453"/>
      <c r="C130" s="543"/>
      <c r="D130" s="462"/>
      <c r="E130" s="455"/>
      <c r="F130" s="520"/>
      <c r="G130" s="455"/>
      <c r="H130" s="484"/>
    </row>
    <row r="131" spans="1:11" x14ac:dyDescent="0.25">
      <c r="A131" s="684"/>
      <c r="B131" s="446" t="s">
        <v>469</v>
      </c>
      <c r="C131" s="541" t="s">
        <v>465</v>
      </c>
      <c r="D131" s="447" t="s">
        <v>1</v>
      </c>
      <c r="E131" s="456" t="s">
        <v>2</v>
      </c>
      <c r="F131" s="515" t="s">
        <v>443</v>
      </c>
      <c r="G131" s="456" t="s">
        <v>444</v>
      </c>
      <c r="H131" s="479" t="s">
        <v>467</v>
      </c>
    </row>
    <row r="132" spans="1:11" x14ac:dyDescent="0.25">
      <c r="A132" s="685"/>
      <c r="B132" s="442" t="s">
        <v>505</v>
      </c>
      <c r="C132" s="539">
        <v>13155995000101</v>
      </c>
      <c r="D132" s="444">
        <f>F132*G132</f>
        <v>1931204.7730320219</v>
      </c>
      <c r="E132" s="448">
        <v>-0.97513545575169225</v>
      </c>
      <c r="F132" s="513">
        <v>0.99374443999999995</v>
      </c>
      <c r="G132" s="490">
        <v>1943361.5880477501</v>
      </c>
      <c r="H132" s="478" t="s">
        <v>42</v>
      </c>
    </row>
    <row r="133" spans="1:11" x14ac:dyDescent="0.25">
      <c r="A133" s="459"/>
      <c r="B133" s="682" t="s">
        <v>18</v>
      </c>
      <c r="C133" s="683"/>
      <c r="D133" s="496">
        <f>SUM(D132:D132)</f>
        <v>1931204.7730320219</v>
      </c>
      <c r="E133" s="455"/>
      <c r="F133" s="520"/>
      <c r="G133" s="455"/>
      <c r="H133" s="484"/>
    </row>
    <row r="134" spans="1:11" x14ac:dyDescent="0.25">
      <c r="A134" s="459"/>
      <c r="B134" s="453"/>
      <c r="C134" s="543"/>
      <c r="D134" s="462"/>
      <c r="E134" s="455"/>
      <c r="F134" s="520"/>
      <c r="G134" s="455"/>
      <c r="H134" s="484"/>
    </row>
    <row r="135" spans="1:11" x14ac:dyDescent="0.25">
      <c r="A135" s="684"/>
      <c r="B135" s="446" t="s">
        <v>469</v>
      </c>
      <c r="C135" s="541" t="s">
        <v>465</v>
      </c>
      <c r="D135" s="447" t="s">
        <v>1</v>
      </c>
      <c r="E135" s="456" t="s">
        <v>2</v>
      </c>
      <c r="F135" s="515" t="s">
        <v>443</v>
      </c>
      <c r="G135" s="456" t="s">
        <v>444</v>
      </c>
      <c r="H135" s="479" t="s">
        <v>467</v>
      </c>
    </row>
    <row r="136" spans="1:11" x14ac:dyDescent="0.25">
      <c r="A136" s="685"/>
      <c r="B136" s="442" t="s">
        <v>506</v>
      </c>
      <c r="C136" s="539">
        <v>14806170000172</v>
      </c>
      <c r="D136" s="444">
        <v>3013443.7</v>
      </c>
      <c r="E136" s="552">
        <v>2.0242956566906032</v>
      </c>
      <c r="F136" s="513">
        <v>1.0899634</v>
      </c>
      <c r="G136" s="490">
        <v>2764720.082442</v>
      </c>
      <c r="H136" s="475" t="s">
        <v>42</v>
      </c>
      <c r="K136" s="632"/>
    </row>
    <row r="137" spans="1:11" x14ac:dyDescent="0.25">
      <c r="A137" s="459"/>
      <c r="B137" s="682" t="s">
        <v>18</v>
      </c>
      <c r="C137" s="683"/>
      <c r="D137" s="496">
        <f>D136</f>
        <v>3013443.7</v>
      </c>
      <c r="E137" s="455"/>
      <c r="F137" s="520"/>
      <c r="G137" s="455"/>
      <c r="H137" s="484"/>
    </row>
    <row r="138" spans="1:11" x14ac:dyDescent="0.25">
      <c r="A138" s="627"/>
      <c r="B138" s="453"/>
      <c r="C138" s="543"/>
      <c r="D138" s="469"/>
      <c r="E138" s="455"/>
      <c r="F138" s="520"/>
      <c r="G138" s="455"/>
      <c r="H138" s="484"/>
    </row>
    <row r="139" spans="1:11" x14ac:dyDescent="0.25">
      <c r="A139" s="694"/>
      <c r="B139" s="446" t="s">
        <v>474</v>
      </c>
      <c r="C139" s="541" t="s">
        <v>465</v>
      </c>
      <c r="D139" s="447" t="s">
        <v>1</v>
      </c>
      <c r="E139" s="456" t="s">
        <v>2</v>
      </c>
      <c r="F139" s="515" t="s">
        <v>443</v>
      </c>
      <c r="G139" s="456" t="s">
        <v>444</v>
      </c>
      <c r="H139" s="479" t="s">
        <v>467</v>
      </c>
    </row>
    <row r="140" spans="1:11" x14ac:dyDescent="0.25">
      <c r="A140" s="694"/>
      <c r="B140" s="442" t="s">
        <v>536</v>
      </c>
      <c r="C140" s="539">
        <v>20216216000104</v>
      </c>
      <c r="D140" s="444">
        <v>2047529.68</v>
      </c>
      <c r="E140" s="448">
        <v>1.02</v>
      </c>
      <c r="F140" s="513">
        <v>1.0331395999999999</v>
      </c>
      <c r="G140" s="490">
        <v>1981851.9012136001</v>
      </c>
      <c r="H140" s="534" t="s">
        <v>480</v>
      </c>
    </row>
    <row r="141" spans="1:11" x14ac:dyDescent="0.25">
      <c r="A141" s="694"/>
      <c r="B141" s="682" t="s">
        <v>18</v>
      </c>
      <c r="C141" s="683"/>
      <c r="D141" s="496">
        <f>D140</f>
        <v>2047529.68</v>
      </c>
      <c r="E141" s="455"/>
      <c r="F141" s="518"/>
      <c r="G141" s="464"/>
      <c r="H141" s="458"/>
    </row>
    <row r="142" spans="1:11" x14ac:dyDescent="0.25">
      <c r="A142" s="501"/>
      <c r="B142" s="455"/>
      <c r="C142" s="548"/>
      <c r="D142" s="455"/>
      <c r="E142" s="455"/>
      <c r="F142" s="518"/>
      <c r="G142" s="464"/>
      <c r="H142" s="458"/>
    </row>
    <row r="143" spans="1:11" ht="10.8" thickBot="1" x14ac:dyDescent="0.3">
      <c r="A143" s="502"/>
      <c r="B143" s="692" t="s">
        <v>72</v>
      </c>
      <c r="C143" s="693"/>
      <c r="D143" s="565">
        <f>SUM(D17,D30,D34,D38,D42,D47,D53,D56,D61,D68,D74,D78,D82,D86,D94,D98,D104,D108,D112,D118,D125,D129,D133,D137,D141)</f>
        <v>250233898.21901798</v>
      </c>
      <c r="E143" s="525"/>
      <c r="F143" s="521"/>
      <c r="G143" s="454"/>
      <c r="H143" s="530"/>
    </row>
    <row r="144" spans="1:11" x14ac:dyDescent="0.25">
      <c r="A144" s="429" t="s">
        <v>519</v>
      </c>
      <c r="D144" s="441"/>
    </row>
    <row r="145" spans="1:4" x14ac:dyDescent="0.25">
      <c r="A145" s="429" t="s">
        <v>520</v>
      </c>
      <c r="D145" s="441"/>
    </row>
    <row r="146" spans="1:4" x14ac:dyDescent="0.25">
      <c r="A146" s="429" t="s">
        <v>524</v>
      </c>
      <c r="D146" s="441"/>
    </row>
    <row r="148" spans="1:4" x14ac:dyDescent="0.25">
      <c r="B148" s="441"/>
    </row>
    <row r="149" spans="1:4" x14ac:dyDescent="0.25">
      <c r="B149" s="441"/>
    </row>
    <row r="157" spans="1:4" x14ac:dyDescent="0.25">
      <c r="A157" s="628"/>
      <c r="B157" s="628"/>
      <c r="C157" s="628"/>
    </row>
  </sheetData>
  <mergeCells count="59">
    <mergeCell ref="B14:H14"/>
    <mergeCell ref="B17:C17"/>
    <mergeCell ref="B24:H24"/>
    <mergeCell ref="B26:H26"/>
    <mergeCell ref="B28:H28"/>
    <mergeCell ref="B30:C30"/>
    <mergeCell ref="A32:A33"/>
    <mergeCell ref="B34:C34"/>
    <mergeCell ref="A36:A42"/>
    <mergeCell ref="B38:C38"/>
    <mergeCell ref="B42:C42"/>
    <mergeCell ref="A70:A73"/>
    <mergeCell ref="B72:H72"/>
    <mergeCell ref="B43:C43"/>
    <mergeCell ref="A45:A46"/>
    <mergeCell ref="B47:C47"/>
    <mergeCell ref="A49:A55"/>
    <mergeCell ref="B53:C53"/>
    <mergeCell ref="B56:C56"/>
    <mergeCell ref="A59:A60"/>
    <mergeCell ref="B61:C61"/>
    <mergeCell ref="A63:A67"/>
    <mergeCell ref="B66:H66"/>
    <mergeCell ref="B68:C68"/>
    <mergeCell ref="E38:H38"/>
    <mergeCell ref="B57:C57"/>
    <mergeCell ref="A127:A128"/>
    <mergeCell ref="A100:A103"/>
    <mergeCell ref="B74:C74"/>
    <mergeCell ref="A76:A77"/>
    <mergeCell ref="B78:C78"/>
    <mergeCell ref="A80:A81"/>
    <mergeCell ref="B82:C82"/>
    <mergeCell ref="A84:A85"/>
    <mergeCell ref="B86:C86"/>
    <mergeCell ref="A88:A93"/>
    <mergeCell ref="B90:H90"/>
    <mergeCell ref="B94:C94"/>
    <mergeCell ref="A96:A97"/>
    <mergeCell ref="B98:C98"/>
    <mergeCell ref="B143:C143"/>
    <mergeCell ref="A131:A132"/>
    <mergeCell ref="B133:C133"/>
    <mergeCell ref="A135:A136"/>
    <mergeCell ref="B137:C137"/>
    <mergeCell ref="A139:A141"/>
    <mergeCell ref="B141:C141"/>
    <mergeCell ref="B129:C129"/>
    <mergeCell ref="B104:C104"/>
    <mergeCell ref="A106:A107"/>
    <mergeCell ref="B108:C108"/>
    <mergeCell ref="A110:A111"/>
    <mergeCell ref="B112:C112"/>
    <mergeCell ref="A114:A117"/>
    <mergeCell ref="A120:A124"/>
    <mergeCell ref="B123:H123"/>
    <mergeCell ref="B125:C125"/>
    <mergeCell ref="B116:H116"/>
    <mergeCell ref="B118:C118"/>
  </mergeCells>
  <conditionalFormatting sqref="B142:D142 E124:E139 E117:E122 E91:E115 E73:E83 E67:E71 E2:E5 E14 E17:E22 E87:E89 E141:E65541 E24:E56 E58:E65">
    <cfRule type="cellIs" dxfId="25" priority="11" stopIfTrue="1" operator="lessThanOrEqual">
      <formula>0</formula>
    </cfRule>
  </conditionalFormatting>
  <conditionalFormatting sqref="E16">
    <cfRule type="cellIs" dxfId="24" priority="10" stopIfTrue="1" operator="lessThanOrEqual">
      <formula>0</formula>
    </cfRule>
  </conditionalFormatting>
  <conditionalFormatting sqref="E15">
    <cfRule type="cellIs" dxfId="23" priority="9" stopIfTrue="1" operator="lessThanOrEqual">
      <formula>0</formula>
    </cfRule>
  </conditionalFormatting>
  <conditionalFormatting sqref="E6:E12">
    <cfRule type="cellIs" dxfId="22" priority="8" stopIfTrue="1" operator="lessThanOrEqual">
      <formula>0</formula>
    </cfRule>
  </conditionalFormatting>
  <conditionalFormatting sqref="E85:E86">
    <cfRule type="cellIs" dxfId="21" priority="7" stopIfTrue="1" operator="lessThanOrEqual">
      <formula>0</formula>
    </cfRule>
  </conditionalFormatting>
  <conditionalFormatting sqref="E23">
    <cfRule type="cellIs" dxfId="20" priority="6" stopIfTrue="1" operator="lessThanOrEqual">
      <formula>0</formula>
    </cfRule>
  </conditionalFormatting>
  <conditionalFormatting sqref="E140">
    <cfRule type="cellIs" dxfId="19" priority="5" stopIfTrue="1" operator="lessThanOrEqual">
      <formula>0</formula>
    </cfRule>
  </conditionalFormatting>
  <conditionalFormatting sqref="E13">
    <cfRule type="cellIs" dxfId="18" priority="4" stopIfTrue="1" operator="lessThanOrEqual">
      <formula>0</formula>
    </cfRule>
  </conditionalFormatting>
  <conditionalFormatting sqref="E84">
    <cfRule type="cellIs" dxfId="17" priority="3" stopIfTrue="1" operator="lessThanOrEqual">
      <formula>0</formula>
    </cfRule>
  </conditionalFormatting>
  <conditionalFormatting sqref="E57">
    <cfRule type="cellIs" dxfId="16" priority="1" stopIfTrue="1" operator="lessThanOr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landscape" r:id="rId1"/>
  <headerFooter>
    <oddHeader>&amp;L&amp;G&amp;R&amp;8
Instituto de Previdência dos Servidores Públicos Municipais de Hortolândia</oddHeader>
    <oddFooter>&amp;C&amp;"-,Regular"&amp;8Rua Argolino de Moraes, 283 - Vila São Francisco - CEP 13184-230 - Hortolândia - SP
Fone/Fax: (19) 3897-3125/38973739</oddFooter>
  </headerFooter>
  <drawing r:id="rId2"/>
  <legacyDrawing r:id="rId3"/>
  <legacyDrawingHF r:id="rId4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X161"/>
  <sheetViews>
    <sheetView showGridLines="0" tabSelected="1" topLeftCell="A125" zoomScaleNormal="100" zoomScalePageLayoutView="85" workbookViewId="0">
      <selection activeCell="J156" sqref="J156"/>
    </sheetView>
  </sheetViews>
  <sheetFormatPr defaultColWidth="9.109375" defaultRowHeight="10.199999999999999" x14ac:dyDescent="0.25"/>
  <cols>
    <col min="1" max="1" width="15.5546875" style="429" customWidth="1"/>
    <col min="2" max="2" width="44.109375" style="429" customWidth="1"/>
    <col min="3" max="3" width="11.6640625" style="549" bestFit="1" customWidth="1"/>
    <col min="4" max="4" width="18.88671875" style="429" bestFit="1" customWidth="1"/>
    <col min="5" max="5" width="15.5546875" style="511" customWidth="1"/>
    <col min="6" max="6" width="12.6640625" style="505" customWidth="1"/>
    <col min="7" max="7" width="6" style="640" bestFit="1" customWidth="1"/>
    <col min="8" max="8" width="12.44140625" style="531" customWidth="1"/>
    <col min="9" max="9" width="3.21875" style="635" bestFit="1" customWidth="1"/>
    <col min="10" max="10" width="11.5546875" style="637" bestFit="1" customWidth="1"/>
    <col min="11" max="11" width="11.5546875" style="656" bestFit="1" customWidth="1"/>
    <col min="12" max="25" width="9.109375" style="625"/>
    <col min="26" max="128" width="9.109375" style="626"/>
    <col min="129" max="16384" width="9.109375" style="435"/>
  </cols>
  <sheetData>
    <row r="1" spans="1:8" ht="10.8" thickBot="1" x14ac:dyDescent="0.3"/>
    <row r="2" spans="1:8" ht="10.8" thickBot="1" x14ac:dyDescent="0.3">
      <c r="A2" s="499" t="s">
        <v>548</v>
      </c>
      <c r="B2" s="450"/>
      <c r="C2" s="535"/>
      <c r="D2" s="450"/>
      <c r="E2" s="509"/>
      <c r="F2" s="503"/>
      <c r="G2" s="641"/>
      <c r="H2" s="451"/>
    </row>
    <row r="3" spans="1:8" ht="10.8" thickBot="1" x14ac:dyDescent="0.3">
      <c r="A3" s="532" t="s">
        <v>521</v>
      </c>
      <c r="B3" s="430"/>
      <c r="C3" s="536"/>
      <c r="E3" s="510" t="s">
        <v>0</v>
      </c>
      <c r="F3" s="504"/>
      <c r="G3" s="642"/>
      <c r="H3" s="431"/>
    </row>
    <row r="4" spans="1:8" ht="10.8" thickBot="1" x14ac:dyDescent="0.3">
      <c r="A4" s="432"/>
      <c r="B4" s="432"/>
      <c r="C4" s="537"/>
      <c r="D4" s="433"/>
      <c r="F4" s="504"/>
      <c r="H4" s="431"/>
    </row>
    <row r="5" spans="1:8" x14ac:dyDescent="0.25">
      <c r="A5" s="569"/>
      <c r="B5" s="471" t="s">
        <v>474</v>
      </c>
      <c r="C5" s="538" t="s">
        <v>465</v>
      </c>
      <c r="D5" s="472" t="s">
        <v>1</v>
      </c>
      <c r="E5" s="512" t="s">
        <v>443</v>
      </c>
      <c r="F5" s="506" t="s">
        <v>444</v>
      </c>
      <c r="G5" s="643" t="s">
        <v>2</v>
      </c>
      <c r="H5" s="529" t="s">
        <v>467</v>
      </c>
    </row>
    <row r="6" spans="1:8" x14ac:dyDescent="0.25">
      <c r="A6" s="562"/>
      <c r="B6" s="442" t="s">
        <v>557</v>
      </c>
      <c r="C6" s="539">
        <v>7861554000122</v>
      </c>
      <c r="D6" s="444">
        <f t="shared" ref="D6:D13" si="0">E6*F6</f>
        <v>3813443.466678726</v>
      </c>
      <c r="E6" s="622">
        <f>2.597578893</f>
        <v>2.5975788930000001</v>
      </c>
      <c r="F6" s="623">
        <f>1468076.090761</f>
        <v>1468076.0907610001</v>
      </c>
      <c r="G6" s="636">
        <v>-1.9151999999999999E-2</v>
      </c>
      <c r="H6" s="624" t="s">
        <v>7</v>
      </c>
    </row>
    <row r="7" spans="1:8" x14ac:dyDescent="0.25">
      <c r="A7" s="562"/>
      <c r="B7" s="442" t="s">
        <v>544</v>
      </c>
      <c r="C7" s="539">
        <v>7111384000169</v>
      </c>
      <c r="D7" s="444">
        <f t="shared" si="0"/>
        <v>1251723.1500328695</v>
      </c>
      <c r="E7" s="513">
        <v>3.0940762350000002</v>
      </c>
      <c r="F7" s="490">
        <v>404554.72165600001</v>
      </c>
      <c r="G7" s="636">
        <v>-7.4100000000000001E-4</v>
      </c>
      <c r="H7" s="475" t="s">
        <v>476</v>
      </c>
    </row>
    <row r="8" spans="1:8" x14ac:dyDescent="0.25">
      <c r="A8" s="562"/>
      <c r="B8" s="442" t="s">
        <v>558</v>
      </c>
      <c r="C8" s="539">
        <v>7442078000105</v>
      </c>
      <c r="D8" s="444">
        <f t="shared" si="0"/>
        <v>7393500.8217635993</v>
      </c>
      <c r="E8" s="513">
        <v>2.930925561</v>
      </c>
      <c r="F8" s="490">
        <v>2522582.2587049999</v>
      </c>
      <c r="G8" s="639">
        <v>-1.9470999999999999E-2</v>
      </c>
      <c r="H8" s="475" t="s">
        <v>7</v>
      </c>
    </row>
    <row r="9" spans="1:8" x14ac:dyDescent="0.25">
      <c r="A9" s="562"/>
      <c r="B9" s="442" t="s">
        <v>547</v>
      </c>
      <c r="C9" s="539">
        <v>11328882000135</v>
      </c>
      <c r="D9" s="444">
        <f t="shared" si="0"/>
        <v>1910695.3229317586</v>
      </c>
      <c r="E9" s="513">
        <v>1.6213275540000001</v>
      </c>
      <c r="F9" s="490">
        <v>1178475.822617</v>
      </c>
      <c r="G9" s="636">
        <v>8.7709999999999993E-3</v>
      </c>
      <c r="H9" s="475" t="s">
        <v>476</v>
      </c>
    </row>
    <row r="10" spans="1:8" x14ac:dyDescent="0.25">
      <c r="A10" s="562"/>
      <c r="B10" s="442" t="s">
        <v>545</v>
      </c>
      <c r="C10" s="539">
        <v>11328882000135</v>
      </c>
      <c r="D10" s="444">
        <f t="shared" si="0"/>
        <v>802370.53853894828</v>
      </c>
      <c r="E10" s="513">
        <v>1.6213275540000001</v>
      </c>
      <c r="F10" s="490">
        <v>494884.90870299999</v>
      </c>
      <c r="G10" s="636">
        <v>8.7709999999999993E-3</v>
      </c>
      <c r="H10" s="475" t="s">
        <v>476</v>
      </c>
    </row>
    <row r="11" spans="1:8" x14ac:dyDescent="0.25">
      <c r="A11" s="562"/>
      <c r="B11" s="442" t="s">
        <v>546</v>
      </c>
      <c r="C11" s="539">
        <v>11328882000135</v>
      </c>
      <c r="D11" s="444">
        <f t="shared" si="0"/>
        <v>1252983.6261745798</v>
      </c>
      <c r="E11" s="513">
        <v>1.6213275540000001</v>
      </c>
      <c r="F11" s="490">
        <v>772813.37943299999</v>
      </c>
      <c r="G11" s="636">
        <v>8.7709999999999993E-3</v>
      </c>
      <c r="H11" s="475" t="s">
        <v>476</v>
      </c>
    </row>
    <row r="12" spans="1:8" x14ac:dyDescent="0.25">
      <c r="A12" s="562"/>
      <c r="B12" s="442" t="s">
        <v>518</v>
      </c>
      <c r="C12" s="539">
        <v>13077418000149</v>
      </c>
      <c r="D12" s="444">
        <f t="shared" si="0"/>
        <v>4330748.5959433159</v>
      </c>
      <c r="E12" s="513">
        <v>1.40554347</v>
      </c>
      <c r="F12" s="490">
        <v>3081191.5023469999</v>
      </c>
      <c r="G12" s="636">
        <v>1.013E-2</v>
      </c>
      <c r="H12" s="475" t="s">
        <v>30</v>
      </c>
    </row>
    <row r="13" spans="1:8" x14ac:dyDescent="0.25">
      <c r="A13" s="562"/>
      <c r="B13" s="570" t="s">
        <v>543</v>
      </c>
      <c r="C13" s="539">
        <v>3543447000103</v>
      </c>
      <c r="D13" s="444">
        <f t="shared" si="0"/>
        <v>5345890.9272845797</v>
      </c>
      <c r="E13" s="513">
        <v>10.395247468999999</v>
      </c>
      <c r="F13" s="490">
        <v>514262.978657</v>
      </c>
      <c r="G13" s="636">
        <v>1.44E-4</v>
      </c>
      <c r="H13" s="475" t="s">
        <v>480</v>
      </c>
    </row>
    <row r="14" spans="1:8" x14ac:dyDescent="0.25">
      <c r="A14" s="562"/>
      <c r="B14" s="688" t="s">
        <v>469</v>
      </c>
      <c r="C14" s="689"/>
      <c r="D14" s="689"/>
      <c r="E14" s="689"/>
      <c r="F14" s="689"/>
      <c r="G14" s="689"/>
      <c r="H14" s="698"/>
    </row>
    <row r="15" spans="1:8" x14ac:dyDescent="0.25">
      <c r="A15" s="563"/>
      <c r="B15" s="442" t="s">
        <v>16</v>
      </c>
      <c r="C15" s="539">
        <v>8973942000168</v>
      </c>
      <c r="D15" s="444">
        <f>E15*F15</f>
        <v>2117074.8142723171</v>
      </c>
      <c r="E15" s="513">
        <v>1.819764057</v>
      </c>
      <c r="F15" s="490">
        <v>1163378.7391989999</v>
      </c>
      <c r="G15" s="636">
        <v>-5.7839000000000002E-2</v>
      </c>
      <c r="H15" s="475" t="s">
        <v>468</v>
      </c>
    </row>
    <row r="16" spans="1:8" x14ac:dyDescent="0.25">
      <c r="A16" s="564"/>
      <c r="B16" s="442" t="s">
        <v>46</v>
      </c>
      <c r="C16" s="539">
        <v>14713775000119</v>
      </c>
      <c r="D16" s="444">
        <v>609000.88</v>
      </c>
      <c r="E16" s="513">
        <v>922.72858799999995</v>
      </c>
      <c r="F16" s="490">
        <v>660</v>
      </c>
      <c r="G16" s="636">
        <v>-2.9413025352989165E-3</v>
      </c>
      <c r="H16" s="475" t="s">
        <v>22</v>
      </c>
    </row>
    <row r="17" spans="1:11" x14ac:dyDescent="0.25">
      <c r="A17" s="440"/>
      <c r="B17" s="682" t="s">
        <v>551</v>
      </c>
      <c r="C17" s="683"/>
      <c r="D17" s="496">
        <f>SUM(D15:D16,D6:D13)</f>
        <v>28827432.143620696</v>
      </c>
      <c r="E17" s="514"/>
      <c r="F17" s="452"/>
      <c r="G17" s="644"/>
      <c r="H17" s="438"/>
    </row>
    <row r="18" spans="1:11" x14ac:dyDescent="0.25">
      <c r="A18" s="440"/>
      <c r="B18" s="436"/>
      <c r="C18" s="540"/>
      <c r="D18" s="437"/>
      <c r="E18" s="514"/>
      <c r="F18" s="452"/>
      <c r="G18" s="644"/>
      <c r="H18" s="438"/>
    </row>
    <row r="19" spans="1:11" x14ac:dyDescent="0.25">
      <c r="A19" s="566"/>
      <c r="B19" s="449" t="s">
        <v>474</v>
      </c>
      <c r="C19" s="541" t="s">
        <v>465</v>
      </c>
      <c r="D19" s="447" t="s">
        <v>1</v>
      </c>
      <c r="E19" s="515" t="s">
        <v>443</v>
      </c>
      <c r="F19" s="456" t="s">
        <v>444</v>
      </c>
      <c r="G19" s="645" t="s">
        <v>2</v>
      </c>
      <c r="H19" s="479" t="s">
        <v>467</v>
      </c>
    </row>
    <row r="20" spans="1:11" x14ac:dyDescent="0.25">
      <c r="A20" s="567"/>
      <c r="B20" s="442" t="s">
        <v>120</v>
      </c>
      <c r="C20" s="539">
        <v>3737206000197</v>
      </c>
      <c r="D20" s="444">
        <f>E20*F20</f>
        <v>4504850.7050023479</v>
      </c>
      <c r="E20" s="513">
        <v>2.2893490000000001</v>
      </c>
      <c r="F20" s="490">
        <v>1967743.102953</v>
      </c>
      <c r="G20" s="636">
        <v>9.6520000000000009E-3</v>
      </c>
      <c r="H20" s="475" t="s">
        <v>30</v>
      </c>
    </row>
    <row r="21" spans="1:11" x14ac:dyDescent="0.25">
      <c r="A21" s="567"/>
      <c r="B21" s="442" t="s">
        <v>559</v>
      </c>
      <c r="C21" s="539">
        <v>10646895000190</v>
      </c>
      <c r="D21" s="444">
        <v>31828496.5</v>
      </c>
      <c r="E21" s="513">
        <v>1.7707059999999999</v>
      </c>
      <c r="F21" s="490">
        <v>17975031.699680001</v>
      </c>
      <c r="G21" s="639">
        <v>-1.7245E-2</v>
      </c>
      <c r="H21" s="475" t="s">
        <v>7</v>
      </c>
    </row>
    <row r="22" spans="1:11" x14ac:dyDescent="0.25">
      <c r="A22" s="567"/>
      <c r="B22" s="442" t="s">
        <v>20</v>
      </c>
      <c r="C22" s="539">
        <v>13058824000164</v>
      </c>
      <c r="D22" s="444">
        <f>E22*F22</f>
        <v>6252256</v>
      </c>
      <c r="E22" s="513">
        <v>1.563064</v>
      </c>
      <c r="F22" s="490">
        <v>4000000</v>
      </c>
      <c r="G22" s="636">
        <v>1.0336E-2</v>
      </c>
      <c r="H22" s="475" t="s">
        <v>22</v>
      </c>
    </row>
    <row r="23" spans="1:11" x14ac:dyDescent="0.25">
      <c r="A23" s="567"/>
      <c r="B23" s="570" t="s">
        <v>540</v>
      </c>
      <c r="C23" s="539">
        <v>14386926000171</v>
      </c>
      <c r="D23" s="444">
        <f>E23*F23</f>
        <v>13163645.973428441</v>
      </c>
      <c r="E23" s="513">
        <v>1.224213</v>
      </c>
      <c r="F23" s="490">
        <v>10752741.535523999</v>
      </c>
      <c r="G23" s="636">
        <v>6.1399999999999996E-4</v>
      </c>
      <c r="H23" s="475" t="s">
        <v>526</v>
      </c>
    </row>
    <row r="24" spans="1:11" x14ac:dyDescent="0.25">
      <c r="A24" s="567"/>
      <c r="B24" s="688" t="s">
        <v>513</v>
      </c>
      <c r="C24" s="689"/>
      <c r="D24" s="689"/>
      <c r="E24" s="689"/>
      <c r="F24" s="689"/>
      <c r="G24" s="689"/>
      <c r="H24" s="698"/>
    </row>
    <row r="25" spans="1:11" x14ac:dyDescent="0.25">
      <c r="A25" s="567"/>
      <c r="B25" s="442" t="s">
        <v>23</v>
      </c>
      <c r="C25" s="539">
        <v>14120341000105</v>
      </c>
      <c r="D25" s="444">
        <f>F25*E25</f>
        <v>3430447.75</v>
      </c>
      <c r="E25" s="513">
        <v>1.459765</v>
      </c>
      <c r="F25" s="490">
        <v>2350000</v>
      </c>
      <c r="G25" s="636">
        <v>1.0477999999999999E-2</v>
      </c>
      <c r="H25" s="475" t="s">
        <v>22</v>
      </c>
    </row>
    <row r="26" spans="1:11" x14ac:dyDescent="0.25">
      <c r="A26" s="567"/>
      <c r="B26" s="688" t="s">
        <v>469</v>
      </c>
      <c r="C26" s="689"/>
      <c r="D26" s="689"/>
      <c r="E26" s="689"/>
      <c r="F26" s="689"/>
      <c r="G26" s="689"/>
      <c r="H26" s="698"/>
    </row>
    <row r="27" spans="1:11" x14ac:dyDescent="0.25">
      <c r="A27" s="567"/>
      <c r="B27" s="442" t="s">
        <v>24</v>
      </c>
      <c r="C27" s="539">
        <v>15154441000115</v>
      </c>
      <c r="D27" s="444">
        <f>E27*F27</f>
        <v>2114943.3241103771</v>
      </c>
      <c r="E27" s="513">
        <v>1.0391699999999999</v>
      </c>
      <c r="F27" s="490">
        <v>2035223.6151066499</v>
      </c>
      <c r="G27" s="636">
        <v>-5.1999999999999998E-3</v>
      </c>
      <c r="H27" s="475" t="s">
        <v>25</v>
      </c>
    </row>
    <row r="28" spans="1:11" x14ac:dyDescent="0.25">
      <c r="A28" s="567"/>
      <c r="B28" s="688" t="s">
        <v>454</v>
      </c>
      <c r="C28" s="689"/>
      <c r="D28" s="689"/>
      <c r="E28" s="689"/>
      <c r="F28" s="689"/>
      <c r="G28" s="689"/>
      <c r="H28" s="698"/>
    </row>
    <row r="29" spans="1:11" x14ac:dyDescent="0.25">
      <c r="A29" s="568"/>
      <c r="B29" s="442" t="s">
        <v>509</v>
      </c>
      <c r="C29" s="539">
        <v>15576907000170</v>
      </c>
      <c r="D29" s="444">
        <v>1918040</v>
      </c>
      <c r="E29" s="513">
        <v>959.02</v>
      </c>
      <c r="F29" s="490">
        <v>2000</v>
      </c>
      <c r="G29" s="636">
        <f>((D29-'NOVEMBRO - 2014'!D29)*100%)/'NOVEMBRO - 2014'!D29</f>
        <v>2.7499241941049152E-3</v>
      </c>
      <c r="H29" s="475" t="s">
        <v>80</v>
      </c>
    </row>
    <row r="30" spans="1:11" x14ac:dyDescent="0.25">
      <c r="A30" s="440"/>
      <c r="B30" s="682" t="s">
        <v>551</v>
      </c>
      <c r="C30" s="683"/>
      <c r="D30" s="496">
        <f>SUM(D29,D27,D25,D20:D23)</f>
        <v>63212680.25254117</v>
      </c>
      <c r="E30" s="514"/>
      <c r="F30" s="452"/>
      <c r="G30" s="644"/>
      <c r="H30" s="438"/>
    </row>
    <row r="31" spans="1:11" x14ac:dyDescent="0.25">
      <c r="A31" s="440"/>
      <c r="B31" s="436"/>
      <c r="C31" s="540"/>
      <c r="D31" s="437"/>
      <c r="E31" s="514"/>
      <c r="F31" s="452"/>
      <c r="G31" s="644"/>
      <c r="H31" s="438"/>
      <c r="J31" s="638"/>
      <c r="K31" s="657"/>
    </row>
    <row r="32" spans="1:11" x14ac:dyDescent="0.25">
      <c r="A32" s="700"/>
      <c r="B32" s="449" t="s">
        <v>469</v>
      </c>
      <c r="C32" s="541" t="s">
        <v>465</v>
      </c>
      <c r="D32" s="447" t="s">
        <v>1</v>
      </c>
      <c r="E32" s="515" t="s">
        <v>443</v>
      </c>
      <c r="F32" s="456" t="s">
        <v>444</v>
      </c>
      <c r="G32" s="645" t="s">
        <v>2</v>
      </c>
      <c r="H32" s="479" t="s">
        <v>467</v>
      </c>
    </row>
    <row r="33" spans="1:8" x14ac:dyDescent="0.25">
      <c r="A33" s="702"/>
      <c r="B33" s="442" t="s">
        <v>466</v>
      </c>
      <c r="C33" s="539">
        <v>7936595000130</v>
      </c>
      <c r="D33" s="444">
        <f>E33*F33</f>
        <v>4115626.8156078677</v>
      </c>
      <c r="E33" s="513">
        <v>1.1079481</v>
      </c>
      <c r="F33" s="490">
        <v>3714638.6329899998</v>
      </c>
      <c r="G33" s="636">
        <v>-8.4649136105417661E-2</v>
      </c>
      <c r="H33" s="475" t="s">
        <v>477</v>
      </c>
    </row>
    <row r="34" spans="1:8" x14ac:dyDescent="0.25">
      <c r="A34" s="481"/>
      <c r="B34" s="682" t="s">
        <v>551</v>
      </c>
      <c r="C34" s="683"/>
      <c r="D34" s="496">
        <f>SUM(D33:D33)</f>
        <v>4115626.8156078677</v>
      </c>
      <c r="E34" s="514"/>
      <c r="F34" s="653"/>
      <c r="G34" s="651"/>
      <c r="H34" s="649"/>
    </row>
    <row r="35" spans="1:8" x14ac:dyDescent="0.25">
      <c r="A35" s="481"/>
      <c r="B35" s="436"/>
      <c r="C35" s="540"/>
      <c r="D35" s="437"/>
      <c r="E35" s="514"/>
      <c r="F35" s="650"/>
      <c r="G35" s="652"/>
      <c r="H35" s="438"/>
    </row>
    <row r="36" spans="1:8" x14ac:dyDescent="0.25">
      <c r="A36" s="700"/>
      <c r="B36" s="446" t="s">
        <v>514</v>
      </c>
      <c r="C36" s="541" t="s">
        <v>465</v>
      </c>
      <c r="D36" s="447" t="s">
        <v>1</v>
      </c>
      <c r="E36" s="515" t="s">
        <v>443</v>
      </c>
      <c r="F36" s="456" t="s">
        <v>444</v>
      </c>
      <c r="G36" s="645" t="s">
        <v>2</v>
      </c>
      <c r="H36" s="479" t="s">
        <v>467</v>
      </c>
    </row>
    <row r="37" spans="1:8" x14ac:dyDescent="0.25">
      <c r="A37" s="701"/>
      <c r="B37" s="442" t="s">
        <v>129</v>
      </c>
      <c r="C37" s="539">
        <v>6018364000185</v>
      </c>
      <c r="D37" s="444">
        <f>E37*F37</f>
        <v>2769524.5583774648</v>
      </c>
      <c r="E37" s="513">
        <v>1.9697235200000001</v>
      </c>
      <c r="F37" s="490">
        <v>1406047.3615999999</v>
      </c>
      <c r="G37" s="646">
        <f>((D37-'NOVEMBRO - 2014'!D37)*100%)/'NOVEMBRO - 2014'!D37</f>
        <v>-2.626955971837389E-3</v>
      </c>
      <c r="H37" s="475" t="s">
        <v>30</v>
      </c>
    </row>
    <row r="38" spans="1:8" x14ac:dyDescent="0.25">
      <c r="A38" s="701"/>
      <c r="B38" s="682" t="s">
        <v>551</v>
      </c>
      <c r="C38" s="683"/>
      <c r="D38" s="496">
        <f>D37</f>
        <v>2769524.5583774648</v>
      </c>
      <c r="E38" s="696"/>
      <c r="F38" s="696"/>
      <c r="G38" s="696"/>
      <c r="H38" s="697"/>
    </row>
    <row r="39" spans="1:8" x14ac:dyDescent="0.25">
      <c r="A39" s="701"/>
      <c r="B39" s="442" t="s">
        <v>74</v>
      </c>
      <c r="C39" s="539">
        <v>8927488000109</v>
      </c>
      <c r="D39" s="444">
        <f>E39*F39</f>
        <v>35224.622066000004</v>
      </c>
      <c r="E39" s="513">
        <v>352.24622066000001</v>
      </c>
      <c r="F39" s="490">
        <v>100</v>
      </c>
      <c r="G39" s="646">
        <f>((D39-'NOVEMBRO - 2014'!D39)*100%)/'NOVEMBRO - 2014'!D39</f>
        <v>6.1190996729829092E-3</v>
      </c>
      <c r="H39" s="475" t="s">
        <v>30</v>
      </c>
    </row>
    <row r="40" spans="1:8" x14ac:dyDescent="0.25">
      <c r="A40" s="701"/>
      <c r="B40" s="442" t="s">
        <v>76</v>
      </c>
      <c r="C40" s="539">
        <v>8927488000109</v>
      </c>
      <c r="D40" s="444">
        <f>E40*F40</f>
        <v>66243.401630379085</v>
      </c>
      <c r="E40" s="513">
        <v>333.31675353999998</v>
      </c>
      <c r="F40" s="490">
        <v>198.7400901</v>
      </c>
      <c r="G40" s="646">
        <f>((D40-'NOVEMBRO - 2014'!D40)*100%)/'NOVEMBRO - 2014'!D40</f>
        <v>6.1192057956278014E-3</v>
      </c>
      <c r="H40" s="475" t="s">
        <v>30</v>
      </c>
    </row>
    <row r="41" spans="1:8" x14ac:dyDescent="0.25">
      <c r="A41" s="701"/>
      <c r="B41" s="442" t="s">
        <v>77</v>
      </c>
      <c r="C41" s="539">
        <v>8927488000109</v>
      </c>
      <c r="D41" s="444">
        <f>E41*F41</f>
        <v>70037.5275346165</v>
      </c>
      <c r="E41" s="513">
        <v>374.42992000999999</v>
      </c>
      <c r="F41" s="490">
        <v>187.05109766000001</v>
      </c>
      <c r="G41" s="646">
        <f>((D41-'NOVEMBRO - 2014'!D41)*100%)/'NOVEMBRO - 2014'!D41</f>
        <v>6.1192068474905928E-3</v>
      </c>
      <c r="H41" s="489" t="s">
        <v>30</v>
      </c>
    </row>
    <row r="42" spans="1:8" x14ac:dyDescent="0.25">
      <c r="A42" s="702"/>
      <c r="B42" s="682" t="s">
        <v>551</v>
      </c>
      <c r="C42" s="683"/>
      <c r="D42" s="496">
        <f>SUM(D39:D41)</f>
        <v>171505.5512309956</v>
      </c>
      <c r="E42" s="517"/>
      <c r="F42" s="507"/>
      <c r="G42" s="647"/>
      <c r="H42" s="488"/>
    </row>
    <row r="43" spans="1:8" x14ac:dyDescent="0.25">
      <c r="A43" s="459"/>
      <c r="B43" s="682" t="s">
        <v>127</v>
      </c>
      <c r="C43" s="683"/>
      <c r="D43" s="496">
        <f>SUM(D38,D42)</f>
        <v>2941030.1096084602</v>
      </c>
      <c r="E43" s="518"/>
      <c r="F43" s="464"/>
      <c r="G43" s="647"/>
      <c r="H43" s="458"/>
    </row>
    <row r="44" spans="1:8" x14ac:dyDescent="0.25">
      <c r="A44" s="459"/>
      <c r="B44" s="460"/>
      <c r="C44" s="542"/>
      <c r="D44" s="457"/>
      <c r="E44" s="518"/>
      <c r="F44" s="464"/>
      <c r="G44" s="648"/>
      <c r="H44" s="461"/>
    </row>
    <row r="45" spans="1:8" x14ac:dyDescent="0.25">
      <c r="A45" s="699"/>
      <c r="B45" s="446" t="s">
        <v>469</v>
      </c>
      <c r="C45" s="541" t="s">
        <v>465</v>
      </c>
      <c r="D45" s="447" t="s">
        <v>1</v>
      </c>
      <c r="E45" s="515" t="s">
        <v>443</v>
      </c>
      <c r="F45" s="456" t="s">
        <v>444</v>
      </c>
      <c r="G45" s="645" t="s">
        <v>2</v>
      </c>
      <c r="H45" s="479" t="s">
        <v>467</v>
      </c>
    </row>
    <row r="46" spans="1:8" x14ac:dyDescent="0.25">
      <c r="A46" s="699"/>
      <c r="B46" s="442" t="s">
        <v>510</v>
      </c>
      <c r="C46" s="539">
        <v>17936797000136</v>
      </c>
      <c r="D46" s="444">
        <v>1866004.31</v>
      </c>
      <c r="E46" s="513">
        <v>844.97151729999996</v>
      </c>
      <c r="F46" s="490">
        <v>2208.36357</v>
      </c>
      <c r="G46" s="636">
        <f>((D46-'NOVEMBRO - 2014'!D46)*100%)/'NOVEMBRO - 2014'!D46</f>
        <v>2.3461237345195202E-3</v>
      </c>
      <c r="H46" s="475" t="s">
        <v>30</v>
      </c>
    </row>
    <row r="47" spans="1:8" x14ac:dyDescent="0.25">
      <c r="A47" s="459"/>
      <c r="B47" s="682" t="s">
        <v>551</v>
      </c>
      <c r="C47" s="683"/>
      <c r="D47" s="496">
        <f>SUM(D46:D46)</f>
        <v>1866004.31</v>
      </c>
      <c r="E47" s="518"/>
      <c r="F47" s="464"/>
      <c r="G47" s="647"/>
      <c r="H47" s="458"/>
    </row>
    <row r="48" spans="1:8" x14ac:dyDescent="0.25">
      <c r="A48" s="459"/>
      <c r="B48" s="464"/>
      <c r="C48" s="464"/>
      <c r="D48" s="464"/>
      <c r="E48" s="518"/>
      <c r="F48" s="464"/>
      <c r="G48" s="647"/>
      <c r="H48" s="458"/>
    </row>
    <row r="49" spans="1:14" x14ac:dyDescent="0.25">
      <c r="A49" s="700"/>
      <c r="B49" s="446" t="s">
        <v>515</v>
      </c>
      <c r="C49" s="541" t="s">
        <v>465</v>
      </c>
      <c r="D49" s="447" t="s">
        <v>1</v>
      </c>
      <c r="E49" s="515" t="s">
        <v>443</v>
      </c>
      <c r="F49" s="456" t="s">
        <v>444</v>
      </c>
      <c r="G49" s="645" t="s">
        <v>2</v>
      </c>
      <c r="H49" s="479" t="s">
        <v>467</v>
      </c>
    </row>
    <row r="50" spans="1:14" x14ac:dyDescent="0.25">
      <c r="A50" s="701"/>
      <c r="B50" s="445" t="s">
        <v>34</v>
      </c>
      <c r="C50" s="544" t="s">
        <v>448</v>
      </c>
      <c r="D50" s="444">
        <v>32521783.43</v>
      </c>
      <c r="E50" s="633" t="s">
        <v>538</v>
      </c>
      <c r="F50" s="633">
        <v>12886</v>
      </c>
      <c r="G50" s="636">
        <v>-2.4671739814923925E-2</v>
      </c>
      <c r="H50" s="475" t="s">
        <v>22</v>
      </c>
    </row>
    <row r="51" spans="1:14" x14ac:dyDescent="0.25">
      <c r="A51" s="701"/>
      <c r="B51" s="445" t="s">
        <v>36</v>
      </c>
      <c r="C51" s="544" t="s">
        <v>448</v>
      </c>
      <c r="D51" s="444">
        <v>24694254.48</v>
      </c>
      <c r="E51" s="633" t="s">
        <v>538</v>
      </c>
      <c r="F51" s="633">
        <v>7928</v>
      </c>
      <c r="G51" s="636">
        <v>-1.3490929799737612E-2</v>
      </c>
      <c r="H51" s="475" t="s">
        <v>38</v>
      </c>
      <c r="N51" s="659"/>
    </row>
    <row r="52" spans="1:14" x14ac:dyDescent="0.25">
      <c r="A52" s="701"/>
      <c r="B52" s="445" t="s">
        <v>39</v>
      </c>
      <c r="C52" s="544" t="s">
        <v>448</v>
      </c>
      <c r="D52" s="444">
        <v>1589957.16</v>
      </c>
      <c r="E52" s="633" t="s">
        <v>538</v>
      </c>
      <c r="F52" s="633">
        <v>18450</v>
      </c>
      <c r="G52" s="636">
        <v>-2.8085854167052657E-2</v>
      </c>
      <c r="H52" s="475" t="s">
        <v>481</v>
      </c>
      <c r="K52" s="661"/>
      <c r="N52" s="660"/>
    </row>
    <row r="53" spans="1:14" x14ac:dyDescent="0.25">
      <c r="A53" s="701"/>
      <c r="B53" s="682" t="s">
        <v>551</v>
      </c>
      <c r="C53" s="683"/>
      <c r="D53" s="498">
        <f>SUM(D50:D52)</f>
        <v>58805995.069999993</v>
      </c>
      <c r="E53" s="518"/>
      <c r="F53" s="464"/>
      <c r="G53" s="647"/>
      <c r="H53" s="458"/>
    </row>
    <row r="54" spans="1:14" x14ac:dyDescent="0.25">
      <c r="A54" s="701"/>
      <c r="B54" s="446" t="s">
        <v>469</v>
      </c>
      <c r="C54" s="541" t="s">
        <v>465</v>
      </c>
      <c r="D54" s="447" t="s">
        <v>1</v>
      </c>
      <c r="E54" s="515" t="s">
        <v>443</v>
      </c>
      <c r="F54" s="456" t="s">
        <v>444</v>
      </c>
      <c r="G54" s="645" t="s">
        <v>2</v>
      </c>
      <c r="H54" s="479" t="s">
        <v>467</v>
      </c>
    </row>
    <row r="55" spans="1:14" x14ac:dyDescent="0.25">
      <c r="A55" s="702"/>
      <c r="B55" s="445" t="s">
        <v>482</v>
      </c>
      <c r="C55" s="539">
        <v>8817414000110</v>
      </c>
      <c r="D55" s="444">
        <v>3808917.3</v>
      </c>
      <c r="E55" s="513">
        <v>1.361793</v>
      </c>
      <c r="F55" s="490">
        <v>2796987.0050900001</v>
      </c>
      <c r="G55" s="636">
        <v>-6.5699999999999995E-2</v>
      </c>
      <c r="H55" s="475" t="s">
        <v>42</v>
      </c>
    </row>
    <row r="56" spans="1:14" x14ac:dyDescent="0.25">
      <c r="A56" s="459"/>
      <c r="B56" s="682" t="s">
        <v>551</v>
      </c>
      <c r="C56" s="683"/>
      <c r="D56" s="496">
        <f>D55</f>
        <v>3808917.3</v>
      </c>
      <c r="E56" s="518"/>
      <c r="F56" s="464"/>
      <c r="G56" s="647"/>
      <c r="H56" s="458"/>
    </row>
    <row r="57" spans="1:14" x14ac:dyDescent="0.25">
      <c r="A57" s="459"/>
      <c r="B57" s="682" t="s">
        <v>127</v>
      </c>
      <c r="C57" s="683"/>
      <c r="D57" s="496">
        <f>SUM(D56,D53)</f>
        <v>62614912.36999999</v>
      </c>
      <c r="E57" s="518"/>
      <c r="F57" s="464"/>
      <c r="G57" s="647"/>
      <c r="H57" s="458"/>
    </row>
    <row r="58" spans="1:14" x14ac:dyDescent="0.25">
      <c r="A58" s="459"/>
      <c r="B58" s="460"/>
      <c r="C58" s="542"/>
      <c r="D58" s="460"/>
      <c r="E58" s="519"/>
      <c r="F58" s="508"/>
      <c r="G58" s="648"/>
      <c r="H58" s="461"/>
    </row>
    <row r="59" spans="1:14" x14ac:dyDescent="0.25">
      <c r="A59" s="684"/>
      <c r="B59" s="446" t="s">
        <v>459</v>
      </c>
      <c r="C59" s="541" t="s">
        <v>465</v>
      </c>
      <c r="D59" s="447" t="s">
        <v>1</v>
      </c>
      <c r="E59" s="515" t="s">
        <v>443</v>
      </c>
      <c r="F59" s="456" t="s">
        <v>444</v>
      </c>
      <c r="G59" s="645" t="s">
        <v>2</v>
      </c>
      <c r="H59" s="479" t="s">
        <v>467</v>
      </c>
    </row>
    <row r="60" spans="1:14" x14ac:dyDescent="0.25">
      <c r="A60" s="685"/>
      <c r="B60" s="445" t="s">
        <v>508</v>
      </c>
      <c r="C60" s="539">
        <v>13555918000149</v>
      </c>
      <c r="D60" s="444">
        <f>E60*F60</f>
        <v>2606697.5229121041</v>
      </c>
      <c r="E60" s="513">
        <v>1924.4884876000001</v>
      </c>
      <c r="F60" s="490">
        <v>1354.488499</v>
      </c>
      <c r="G60" s="636">
        <f>((E60-'NOVEMBRO - 2014'!F60)*100%)/'NOVEMBRO - 2014'!F60</f>
        <v>0.11195385573678522</v>
      </c>
      <c r="H60" s="478" t="s">
        <v>22</v>
      </c>
      <c r="J60" s="638"/>
      <c r="K60" s="657"/>
    </row>
    <row r="61" spans="1:14" x14ac:dyDescent="0.25">
      <c r="A61" s="459"/>
      <c r="B61" s="682" t="s">
        <v>551</v>
      </c>
      <c r="C61" s="683"/>
      <c r="D61" s="496">
        <f>SUM(D60:D60)</f>
        <v>2606697.5229121041</v>
      </c>
      <c r="E61" s="518"/>
      <c r="F61" s="464"/>
      <c r="G61" s="647"/>
      <c r="H61" s="467"/>
    </row>
    <row r="62" spans="1:14" x14ac:dyDescent="0.25">
      <c r="A62" s="459"/>
      <c r="B62" s="453"/>
      <c r="C62" s="543"/>
      <c r="D62" s="462"/>
      <c r="E62" s="518"/>
      <c r="F62" s="464"/>
      <c r="G62" s="647"/>
      <c r="H62" s="467"/>
    </row>
    <row r="63" spans="1:14" x14ac:dyDescent="0.25">
      <c r="A63" s="703"/>
      <c r="B63" s="446" t="s">
        <v>469</v>
      </c>
      <c r="C63" s="541" t="s">
        <v>465</v>
      </c>
      <c r="D63" s="447" t="s">
        <v>1</v>
      </c>
      <c r="E63" s="515" t="s">
        <v>443</v>
      </c>
      <c r="F63" s="456" t="s">
        <v>444</v>
      </c>
      <c r="G63" s="645" t="s">
        <v>2</v>
      </c>
      <c r="H63" s="479" t="s">
        <v>467</v>
      </c>
    </row>
    <row r="64" spans="1:14" x14ac:dyDescent="0.25">
      <c r="A64" s="704"/>
      <c r="B64" s="445" t="s">
        <v>554</v>
      </c>
      <c r="C64" s="539">
        <v>7279657000189</v>
      </c>
      <c r="D64" s="444">
        <v>2057217.69</v>
      </c>
      <c r="E64" s="513">
        <v>6.4727532800000001</v>
      </c>
      <c r="F64" s="490">
        <v>317827.29766099999</v>
      </c>
      <c r="G64" s="636">
        <v>-6.1010509234105365E-2</v>
      </c>
      <c r="H64" s="533" t="s">
        <v>448</v>
      </c>
    </row>
    <row r="65" spans="1:13" x14ac:dyDescent="0.25">
      <c r="A65" s="704"/>
      <c r="B65" s="445" t="s">
        <v>484</v>
      </c>
      <c r="C65" s="539">
        <v>11392165000172</v>
      </c>
      <c r="D65" s="444">
        <f>E65*F65</f>
        <v>1729808.2773693656</v>
      </c>
      <c r="E65" s="513">
        <v>2.3791225599999999</v>
      </c>
      <c r="F65" s="490">
        <v>727078.25416500005</v>
      </c>
      <c r="G65" s="636">
        <v>-5.5985573824954435E-2</v>
      </c>
      <c r="H65" s="475" t="s">
        <v>478</v>
      </c>
    </row>
    <row r="66" spans="1:13" x14ac:dyDescent="0.25">
      <c r="A66" s="704"/>
      <c r="B66" s="688" t="s">
        <v>474</v>
      </c>
      <c r="C66" s="689"/>
      <c r="D66" s="689"/>
      <c r="E66" s="689"/>
      <c r="F66" s="689"/>
      <c r="G66" s="689"/>
      <c r="H66" s="698"/>
    </row>
    <row r="67" spans="1:13" x14ac:dyDescent="0.25">
      <c r="A67" s="705"/>
      <c r="B67" s="445" t="s">
        <v>555</v>
      </c>
      <c r="C67" s="539">
        <v>16599968000116</v>
      </c>
      <c r="D67" s="444">
        <v>2296716.1</v>
      </c>
      <c r="E67" s="513">
        <v>1.2362511700000001</v>
      </c>
      <c r="F67" s="490">
        <v>1857807.013694</v>
      </c>
      <c r="G67" s="636">
        <v>3.0115727779387947E-3</v>
      </c>
      <c r="H67" s="489" t="s">
        <v>30</v>
      </c>
    </row>
    <row r="68" spans="1:13" x14ac:dyDescent="0.25">
      <c r="A68" s="459"/>
      <c r="B68" s="682" t="s">
        <v>551</v>
      </c>
      <c r="C68" s="683"/>
      <c r="D68" s="496">
        <f>SUM(D64:D67)</f>
        <v>6083742.0673693661</v>
      </c>
      <c r="E68" s="518"/>
      <c r="F68" s="464"/>
      <c r="G68" s="647"/>
      <c r="H68" s="467"/>
    </row>
    <row r="69" spans="1:13" x14ac:dyDescent="0.25">
      <c r="A69" s="459"/>
      <c r="B69" s="457"/>
      <c r="C69" s="546"/>
      <c r="D69" s="466"/>
      <c r="E69" s="518"/>
      <c r="F69" s="464"/>
      <c r="G69" s="647"/>
      <c r="H69" s="467"/>
    </row>
    <row r="70" spans="1:13" x14ac:dyDescent="0.25">
      <c r="A70" s="706"/>
      <c r="B70" s="446" t="s">
        <v>516</v>
      </c>
      <c r="C70" s="541" t="s">
        <v>465</v>
      </c>
      <c r="D70" s="447" t="s">
        <v>1</v>
      </c>
      <c r="E70" s="515" t="s">
        <v>443</v>
      </c>
      <c r="F70" s="456" t="s">
        <v>444</v>
      </c>
      <c r="G70" s="645" t="s">
        <v>2</v>
      </c>
      <c r="H70" s="479" t="s">
        <v>467</v>
      </c>
    </row>
    <row r="71" spans="1:13" x14ac:dyDescent="0.25">
      <c r="A71" s="707"/>
      <c r="B71" s="445" t="s">
        <v>486</v>
      </c>
      <c r="C71" s="539">
        <v>8692888000182</v>
      </c>
      <c r="D71" s="444">
        <v>830159.11</v>
      </c>
      <c r="E71" s="513">
        <v>229.8073076</v>
      </c>
      <c r="F71" s="490">
        <v>3612.4139300000002</v>
      </c>
      <c r="G71" s="636">
        <f>((E71-'NOVEMBRO - 2014'!F71)*100%)/'NOVEMBRO - 2014'!F71</f>
        <v>1.0978531505204557E-2</v>
      </c>
      <c r="H71" s="475" t="s">
        <v>30</v>
      </c>
    </row>
    <row r="72" spans="1:13" x14ac:dyDescent="0.25">
      <c r="A72" s="654"/>
      <c r="B72" s="446" t="s">
        <v>454</v>
      </c>
      <c r="C72" s="541" t="s">
        <v>465</v>
      </c>
      <c r="D72" s="447" t="s">
        <v>1</v>
      </c>
      <c r="E72" s="515" t="s">
        <v>443</v>
      </c>
      <c r="F72" s="456" t="s">
        <v>444</v>
      </c>
      <c r="G72" s="645" t="s">
        <v>2</v>
      </c>
      <c r="H72" s="479" t="s">
        <v>467</v>
      </c>
      <c r="J72" s="658"/>
    </row>
    <row r="73" spans="1:13" x14ac:dyDescent="0.25">
      <c r="A73" s="655"/>
      <c r="B73" s="442" t="s">
        <v>552</v>
      </c>
      <c r="C73" s="539">
        <v>8924783000101</v>
      </c>
      <c r="D73" s="444">
        <v>355826.52</v>
      </c>
      <c r="E73" s="513">
        <v>109.62</v>
      </c>
      <c r="F73" s="490">
        <v>3246</v>
      </c>
      <c r="G73" s="636">
        <v>2.8812763960581973E-2</v>
      </c>
      <c r="H73" s="475" t="s">
        <v>80</v>
      </c>
    </row>
    <row r="74" spans="1:13" x14ac:dyDescent="0.25">
      <c r="A74" s="483"/>
      <c r="B74" s="682" t="s">
        <v>551</v>
      </c>
      <c r="C74" s="683"/>
      <c r="D74" s="496">
        <f>D71+D73</f>
        <v>1185985.6299999999</v>
      </c>
      <c r="E74" s="520"/>
      <c r="F74" s="455"/>
      <c r="G74" s="647"/>
      <c r="H74" s="484"/>
    </row>
    <row r="75" spans="1:13" x14ac:dyDescent="0.25">
      <c r="A75" s="459"/>
      <c r="B75" s="468"/>
      <c r="C75" s="547"/>
      <c r="D75" s="466"/>
      <c r="E75" s="518"/>
      <c r="F75" s="464"/>
      <c r="G75" s="647"/>
      <c r="H75" s="485"/>
    </row>
    <row r="76" spans="1:13" x14ac:dyDescent="0.25">
      <c r="A76" s="684"/>
      <c r="B76" s="446" t="s">
        <v>469</v>
      </c>
      <c r="C76" s="541" t="s">
        <v>465</v>
      </c>
      <c r="D76" s="447" t="s">
        <v>1</v>
      </c>
      <c r="E76" s="515" t="s">
        <v>443</v>
      </c>
      <c r="F76" s="456" t="s">
        <v>444</v>
      </c>
      <c r="G76" s="645" t="s">
        <v>2</v>
      </c>
      <c r="H76" s="479" t="s">
        <v>467</v>
      </c>
    </row>
    <row r="77" spans="1:13" x14ac:dyDescent="0.25">
      <c r="A77" s="685"/>
      <c r="B77" s="445" t="s">
        <v>539</v>
      </c>
      <c r="C77" s="539">
        <v>9550197000107</v>
      </c>
      <c r="D77" s="444">
        <v>1296585.52</v>
      </c>
      <c r="E77" s="513">
        <v>1.5964362999999999</v>
      </c>
      <c r="F77" s="490">
        <v>812174.92897000001</v>
      </c>
      <c r="G77" s="636">
        <v>3.7288719525233297E-3</v>
      </c>
      <c r="H77" s="492" t="s">
        <v>42</v>
      </c>
    </row>
    <row r="78" spans="1:13" x14ac:dyDescent="0.25">
      <c r="A78" s="459"/>
      <c r="B78" s="682" t="s">
        <v>551</v>
      </c>
      <c r="C78" s="683"/>
      <c r="D78" s="496">
        <f>D77</f>
        <v>1296585.52</v>
      </c>
      <c r="E78" s="518"/>
      <c r="F78" s="464"/>
      <c r="G78" s="647"/>
      <c r="H78" s="485"/>
    </row>
    <row r="79" spans="1:13" x14ac:dyDescent="0.25">
      <c r="A79" s="459"/>
      <c r="B79" s="468"/>
      <c r="C79" s="547"/>
      <c r="D79" s="466"/>
      <c r="E79" s="518"/>
      <c r="F79" s="464"/>
      <c r="G79" s="647"/>
      <c r="H79" s="485"/>
    </row>
    <row r="80" spans="1:13" x14ac:dyDescent="0.25">
      <c r="A80" s="684"/>
      <c r="B80" s="446" t="s">
        <v>474</v>
      </c>
      <c r="C80" s="541" t="s">
        <v>465</v>
      </c>
      <c r="D80" s="447" t="s">
        <v>1</v>
      </c>
      <c r="E80" s="515" t="s">
        <v>443</v>
      </c>
      <c r="F80" s="456" t="s">
        <v>444</v>
      </c>
      <c r="G80" s="645" t="s">
        <v>2</v>
      </c>
      <c r="H80" s="479" t="s">
        <v>467</v>
      </c>
      <c r="M80" s="659"/>
    </row>
    <row r="81" spans="1:13" x14ac:dyDescent="0.25">
      <c r="A81" s="685"/>
      <c r="B81" s="445" t="s">
        <v>489</v>
      </c>
      <c r="C81" s="539">
        <v>13594673000169</v>
      </c>
      <c r="D81" s="444">
        <v>852839.69</v>
      </c>
      <c r="E81" s="513">
        <v>100.81103899999999</v>
      </c>
      <c r="F81" s="490">
        <v>845970.84767678694</v>
      </c>
      <c r="G81" s="636">
        <f>(-5807.03*100%)/858646.72</f>
        <v>-6.7630026001846257E-3</v>
      </c>
      <c r="H81" s="478" t="s">
        <v>478</v>
      </c>
    </row>
    <row r="82" spans="1:13" x14ac:dyDescent="0.25">
      <c r="A82" s="459"/>
      <c r="B82" s="682" t="s">
        <v>551</v>
      </c>
      <c r="C82" s="683"/>
      <c r="D82" s="496">
        <f>D81</f>
        <v>852839.69</v>
      </c>
      <c r="E82" s="520"/>
      <c r="F82" s="455"/>
      <c r="G82" s="647"/>
      <c r="H82" s="486"/>
      <c r="M82" s="659"/>
    </row>
    <row r="83" spans="1:13" x14ac:dyDescent="0.25">
      <c r="A83" s="459"/>
      <c r="B83" s="520"/>
      <c r="C83" s="520"/>
      <c r="D83" s="520"/>
      <c r="E83" s="520"/>
      <c r="F83" s="455"/>
      <c r="G83" s="647"/>
      <c r="H83" s="486"/>
    </row>
    <row r="84" spans="1:13" x14ac:dyDescent="0.25">
      <c r="A84" s="684"/>
      <c r="B84" s="571" t="s">
        <v>474</v>
      </c>
      <c r="C84" s="541" t="s">
        <v>465</v>
      </c>
      <c r="D84" s="447" t="s">
        <v>1</v>
      </c>
      <c r="E84" s="515" t="s">
        <v>443</v>
      </c>
      <c r="F84" s="456" t="s">
        <v>444</v>
      </c>
      <c r="G84" s="645" t="s">
        <v>2</v>
      </c>
      <c r="H84" s="479" t="s">
        <v>467</v>
      </c>
    </row>
    <row r="85" spans="1:13" x14ac:dyDescent="0.25">
      <c r="A85" s="685"/>
      <c r="B85" s="445" t="s">
        <v>541</v>
      </c>
      <c r="C85" s="539">
        <v>9319052000108</v>
      </c>
      <c r="D85" s="444">
        <f>E85*F85</f>
        <v>2186192.4092182363</v>
      </c>
      <c r="E85" s="513">
        <v>1.9098033320000001</v>
      </c>
      <c r="F85" s="490">
        <v>1144721.2247393001</v>
      </c>
      <c r="G85" s="636">
        <f>((D85-'NOVEMBRO - 2014'!D85)*100%)/'NOVEMBRO - 2014'!D85</f>
        <v>-1.6048595135916263E-2</v>
      </c>
      <c r="H85" s="492" t="s">
        <v>30</v>
      </c>
    </row>
    <row r="86" spans="1:13" x14ac:dyDescent="0.25">
      <c r="A86" s="459"/>
      <c r="B86" s="682" t="s">
        <v>551</v>
      </c>
      <c r="C86" s="683"/>
      <c r="D86" s="496">
        <f>D85</f>
        <v>2186192.4092182363</v>
      </c>
      <c r="E86" s="518"/>
      <c r="F86" s="464"/>
      <c r="G86" s="647"/>
      <c r="H86" s="485"/>
    </row>
    <row r="87" spans="1:13" x14ac:dyDescent="0.25">
      <c r="A87" s="459"/>
      <c r="B87" s="453"/>
      <c r="C87" s="543"/>
      <c r="D87" s="462"/>
      <c r="E87" s="520"/>
      <c r="F87" s="455"/>
      <c r="G87" s="647"/>
      <c r="H87" s="486"/>
    </row>
    <row r="88" spans="1:13" x14ac:dyDescent="0.25">
      <c r="A88" s="684" t="s">
        <v>109</v>
      </c>
      <c r="B88" s="446" t="s">
        <v>469</v>
      </c>
      <c r="C88" s="541" t="s">
        <v>465</v>
      </c>
      <c r="D88" s="447" t="s">
        <v>1</v>
      </c>
      <c r="E88" s="515" t="s">
        <v>443</v>
      </c>
      <c r="F88" s="456" t="s">
        <v>444</v>
      </c>
      <c r="G88" s="645" t="s">
        <v>2</v>
      </c>
      <c r="H88" s="479" t="s">
        <v>467</v>
      </c>
    </row>
    <row r="89" spans="1:13" x14ac:dyDescent="0.25">
      <c r="A89" s="687"/>
      <c r="B89" s="442" t="s">
        <v>560</v>
      </c>
      <c r="C89" s="539">
        <v>12228008000199</v>
      </c>
      <c r="D89" s="444">
        <v>6903139.2400000002</v>
      </c>
      <c r="E89" s="513">
        <v>0.84260979999999996</v>
      </c>
      <c r="F89" s="444">
        <v>8192569.3911600001</v>
      </c>
      <c r="G89" s="639">
        <v>-2.6330148586346365E-2</v>
      </c>
      <c r="H89" s="489" t="s">
        <v>478</v>
      </c>
    </row>
    <row r="90" spans="1:13" x14ac:dyDescent="0.25">
      <c r="A90" s="687"/>
      <c r="B90" s="688" t="s">
        <v>474</v>
      </c>
      <c r="C90" s="689"/>
      <c r="D90" s="689"/>
      <c r="E90" s="689"/>
      <c r="F90" s="689"/>
      <c r="G90" s="689"/>
      <c r="H90" s="698"/>
    </row>
    <row r="91" spans="1:13" x14ac:dyDescent="0.25">
      <c r="A91" s="687"/>
      <c r="B91" s="445" t="s">
        <v>491</v>
      </c>
      <c r="C91" s="539">
        <v>12440789000180</v>
      </c>
      <c r="D91" s="444">
        <v>8182999.46</v>
      </c>
      <c r="E91" s="513">
        <v>1.65956254</v>
      </c>
      <c r="F91" s="490">
        <v>4930817.1796435704</v>
      </c>
      <c r="G91" s="636">
        <f>(109604.82*100%)/8073394.64</f>
        <v>1.3576051325047082E-2</v>
      </c>
      <c r="H91" s="478" t="s">
        <v>22</v>
      </c>
    </row>
    <row r="92" spans="1:13" x14ac:dyDescent="0.25">
      <c r="A92" s="687"/>
      <c r="B92" s="445" t="s">
        <v>563</v>
      </c>
      <c r="C92" s="539">
        <v>11784036000120</v>
      </c>
      <c r="D92" s="444">
        <v>4971205.5451161917</v>
      </c>
      <c r="E92" s="513">
        <v>1.1721305</v>
      </c>
      <c r="F92" s="490">
        <v>4241170.7101864442</v>
      </c>
      <c r="G92" s="636">
        <v>-4.2023044953621295E-2</v>
      </c>
      <c r="H92" s="478" t="s">
        <v>7</v>
      </c>
      <c r="J92" s="656"/>
    </row>
    <row r="93" spans="1:13" x14ac:dyDescent="0.25">
      <c r="A93" s="685"/>
      <c r="B93" s="445" t="s">
        <v>493</v>
      </c>
      <c r="C93" s="539">
        <v>9601232000170</v>
      </c>
      <c r="D93" s="444">
        <f>E93*F93</f>
        <v>4960482.6605658568</v>
      </c>
      <c r="E93" s="513">
        <v>1.77682483</v>
      </c>
      <c r="F93" s="490">
        <v>2791767.97668111</v>
      </c>
      <c r="G93" s="636">
        <v>2.3894821900000002E-3</v>
      </c>
      <c r="H93" s="478" t="s">
        <v>30</v>
      </c>
      <c r="J93" s="638"/>
      <c r="K93" s="657"/>
    </row>
    <row r="94" spans="1:13" x14ac:dyDescent="0.25">
      <c r="A94" s="459"/>
      <c r="B94" s="682" t="s">
        <v>551</v>
      </c>
      <c r="C94" s="683"/>
      <c r="D94" s="496">
        <f>SUM(D89:D93)</f>
        <v>25017826.905682046</v>
      </c>
      <c r="E94" s="520"/>
      <c r="F94" s="455"/>
      <c r="G94" s="647"/>
      <c r="H94" s="484"/>
      <c r="J94" s="663"/>
    </row>
    <row r="95" spans="1:13" x14ac:dyDescent="0.25">
      <c r="A95" s="459"/>
      <c r="B95" s="453"/>
      <c r="C95" s="543"/>
      <c r="D95" s="462"/>
      <c r="E95" s="520"/>
      <c r="F95" s="455"/>
      <c r="G95" s="647"/>
      <c r="H95" s="484"/>
      <c r="J95" s="664"/>
    </row>
    <row r="96" spans="1:13" x14ac:dyDescent="0.25">
      <c r="A96" s="684"/>
      <c r="B96" s="446" t="s">
        <v>474</v>
      </c>
      <c r="C96" s="541" t="s">
        <v>465</v>
      </c>
      <c r="D96" s="447" t="s">
        <v>1</v>
      </c>
      <c r="E96" s="515" t="s">
        <v>443</v>
      </c>
      <c r="F96" s="456" t="s">
        <v>444</v>
      </c>
      <c r="G96" s="645" t="s">
        <v>2</v>
      </c>
      <c r="H96" s="479" t="s">
        <v>467</v>
      </c>
    </row>
    <row r="97" spans="1:11" x14ac:dyDescent="0.25">
      <c r="A97" s="685"/>
      <c r="B97" s="442" t="s">
        <v>135</v>
      </c>
      <c r="C97" s="539">
        <v>15153656000111</v>
      </c>
      <c r="D97" s="493">
        <f>E97*F97</f>
        <v>1029870.1102967269</v>
      </c>
      <c r="E97" s="513">
        <v>925.00760379999997</v>
      </c>
      <c r="F97" s="490">
        <v>1113.36394</v>
      </c>
      <c r="G97" s="636">
        <f>(-10135.8*100%)/1040023.91</f>
        <v>-9.7457374802085075E-3</v>
      </c>
      <c r="H97" s="478" t="s">
        <v>7</v>
      </c>
    </row>
    <row r="98" spans="1:11" x14ac:dyDescent="0.25">
      <c r="A98" s="459"/>
      <c r="B98" s="682" t="s">
        <v>551</v>
      </c>
      <c r="C98" s="683"/>
      <c r="D98" s="496">
        <f>D97</f>
        <v>1029870.1102967269</v>
      </c>
      <c r="E98" s="520"/>
      <c r="F98" s="455"/>
      <c r="G98" s="647"/>
      <c r="H98" s="484"/>
    </row>
    <row r="99" spans="1:11" x14ac:dyDescent="0.25">
      <c r="A99" s="459"/>
      <c r="B99" s="453"/>
      <c r="C99" s="543"/>
      <c r="D99" s="462"/>
      <c r="E99" s="520"/>
      <c r="F99" s="455"/>
      <c r="G99" s="647"/>
      <c r="H99" s="484"/>
    </row>
    <row r="100" spans="1:11" x14ac:dyDescent="0.25">
      <c r="A100" s="684"/>
      <c r="B100" s="446" t="s">
        <v>469</v>
      </c>
      <c r="C100" s="541" t="s">
        <v>465</v>
      </c>
      <c r="D100" s="447" t="s">
        <v>1</v>
      </c>
      <c r="E100" s="515" t="s">
        <v>443</v>
      </c>
      <c r="F100" s="456" t="s">
        <v>444</v>
      </c>
      <c r="G100" s="645" t="s">
        <v>2</v>
      </c>
      <c r="H100" s="479" t="s">
        <v>467</v>
      </c>
    </row>
    <row r="101" spans="1:11" x14ac:dyDescent="0.25">
      <c r="A101" s="687"/>
      <c r="B101" s="494" t="s">
        <v>494</v>
      </c>
      <c r="C101" s="539">
        <v>1675497000100</v>
      </c>
      <c r="D101" s="444">
        <v>3447540.68</v>
      </c>
      <c r="E101" s="513">
        <v>142.2936967</v>
      </c>
      <c r="F101" s="490">
        <v>24228.344369999999</v>
      </c>
      <c r="G101" s="636">
        <v>-7.3435299519999997E-2</v>
      </c>
      <c r="H101" s="478" t="s">
        <v>42</v>
      </c>
      <c r="J101" s="638"/>
      <c r="K101" s="657"/>
    </row>
    <row r="102" spans="1:11" x14ac:dyDescent="0.25">
      <c r="A102" s="687"/>
      <c r="B102" s="494" t="s">
        <v>537</v>
      </c>
      <c r="C102" s="539">
        <v>11898349000109</v>
      </c>
      <c r="D102" s="444">
        <f>E102*F102</f>
        <v>1957802.7860341566</v>
      </c>
      <c r="E102" s="513">
        <v>1.5413573</v>
      </c>
      <c r="F102" s="490">
        <v>1270181.01905</v>
      </c>
      <c r="G102" s="636">
        <v>-8.487217473E-2</v>
      </c>
      <c r="H102" s="478" t="s">
        <v>42</v>
      </c>
      <c r="J102" s="638"/>
      <c r="K102" s="657"/>
    </row>
    <row r="103" spans="1:11" x14ac:dyDescent="0.25">
      <c r="A103" s="685"/>
      <c r="B103" s="494" t="s">
        <v>496</v>
      </c>
      <c r="C103" s="539">
        <v>11898280000113</v>
      </c>
      <c r="D103" s="444">
        <v>3762707.98</v>
      </c>
      <c r="E103" s="513">
        <v>1.4206292</v>
      </c>
      <c r="F103" s="490">
        <v>2648620.75869</v>
      </c>
      <c r="G103" s="636">
        <v>-4.8939322139999998E-2</v>
      </c>
      <c r="H103" s="478" t="s">
        <v>42</v>
      </c>
      <c r="J103" s="638"/>
      <c r="K103" s="657"/>
    </row>
    <row r="104" spans="1:11" x14ac:dyDescent="0.25">
      <c r="A104" s="459"/>
      <c r="B104" s="682" t="s">
        <v>551</v>
      </c>
      <c r="C104" s="683"/>
      <c r="D104" s="496">
        <f>SUM(D101:D103)</f>
        <v>9168051.4460341576</v>
      </c>
      <c r="E104" s="520"/>
      <c r="F104" s="455"/>
      <c r="G104" s="647"/>
      <c r="H104" s="484"/>
    </row>
    <row r="105" spans="1:11" x14ac:dyDescent="0.25">
      <c r="A105" s="459"/>
      <c r="B105" s="453"/>
      <c r="C105" s="543"/>
      <c r="D105" s="462"/>
      <c r="E105" s="520"/>
      <c r="F105" s="455"/>
      <c r="G105" s="647"/>
      <c r="H105" s="484"/>
    </row>
    <row r="106" spans="1:11" x14ac:dyDescent="0.25">
      <c r="A106" s="684"/>
      <c r="B106" s="446" t="s">
        <v>469</v>
      </c>
      <c r="C106" s="541" t="s">
        <v>465</v>
      </c>
      <c r="D106" s="447" t="s">
        <v>1</v>
      </c>
      <c r="E106" s="515" t="s">
        <v>443</v>
      </c>
      <c r="F106" s="456" t="s">
        <v>444</v>
      </c>
      <c r="G106" s="645" t="s">
        <v>2</v>
      </c>
      <c r="H106" s="479" t="s">
        <v>467</v>
      </c>
    </row>
    <row r="107" spans="1:11" x14ac:dyDescent="0.25">
      <c r="A107" s="685"/>
      <c r="B107" s="494" t="s">
        <v>556</v>
      </c>
      <c r="C107" s="539">
        <v>17679368000120</v>
      </c>
      <c r="D107" s="444">
        <f>E107*F107</f>
        <v>1023416.3333306424</v>
      </c>
      <c r="E107" s="513">
        <v>106.32985578</v>
      </c>
      <c r="F107" s="490">
        <f>7714.91739923+1910.00239233</f>
        <v>9624.9197915599998</v>
      </c>
      <c r="G107" s="639">
        <v>-4.5171606608163245E-2</v>
      </c>
      <c r="H107" s="478" t="s">
        <v>479</v>
      </c>
    </row>
    <row r="108" spans="1:11" x14ac:dyDescent="0.25">
      <c r="A108" s="459"/>
      <c r="B108" s="682" t="s">
        <v>551</v>
      </c>
      <c r="C108" s="683"/>
      <c r="D108" s="496">
        <f>SUM(D107:D107)</f>
        <v>1023416.3333306424</v>
      </c>
      <c r="E108" s="520"/>
      <c r="F108" s="455"/>
      <c r="G108" s="647"/>
      <c r="H108" s="484"/>
    </row>
    <row r="109" spans="1:11" x14ac:dyDescent="0.25">
      <c r="A109" s="459"/>
      <c r="B109" s="520"/>
      <c r="C109" s="520"/>
      <c r="D109" s="520"/>
      <c r="E109" s="520"/>
      <c r="F109" s="455"/>
      <c r="G109" s="647"/>
      <c r="H109" s="484"/>
    </row>
    <row r="110" spans="1:11" x14ac:dyDescent="0.25">
      <c r="A110" s="684"/>
      <c r="B110" s="446" t="s">
        <v>469</v>
      </c>
      <c r="C110" s="541" t="s">
        <v>465</v>
      </c>
      <c r="D110" s="447" t="s">
        <v>1</v>
      </c>
      <c r="E110" s="515" t="s">
        <v>443</v>
      </c>
      <c r="F110" s="456" t="s">
        <v>444</v>
      </c>
      <c r="G110" s="645" t="s">
        <v>2</v>
      </c>
      <c r="H110" s="479" t="s">
        <v>467</v>
      </c>
    </row>
    <row r="111" spans="1:11" x14ac:dyDescent="0.25">
      <c r="A111" s="685"/>
      <c r="B111" s="494" t="s">
        <v>565</v>
      </c>
      <c r="C111" s="539" t="s">
        <v>448</v>
      </c>
      <c r="D111" s="444">
        <v>12397.43</v>
      </c>
      <c r="E111" s="539" t="s">
        <v>448</v>
      </c>
      <c r="F111" s="539" t="s">
        <v>448</v>
      </c>
      <c r="G111" s="539" t="s">
        <v>448</v>
      </c>
      <c r="H111" s="539" t="s">
        <v>448</v>
      </c>
    </row>
    <row r="112" spans="1:11" x14ac:dyDescent="0.25">
      <c r="A112" s="459"/>
      <c r="B112" s="682" t="s">
        <v>551</v>
      </c>
      <c r="C112" s="683"/>
      <c r="D112" s="496">
        <f>SUM(D111:D111)</f>
        <v>12397.43</v>
      </c>
      <c r="E112" s="520"/>
      <c r="F112" s="455"/>
      <c r="G112" s="647"/>
      <c r="H112" s="484"/>
    </row>
    <row r="113" spans="1:8" x14ac:dyDescent="0.25">
      <c r="A113" s="459"/>
      <c r="B113" s="453"/>
      <c r="C113" s="543"/>
      <c r="D113" s="462"/>
      <c r="E113" s="520"/>
      <c r="F113" s="455"/>
      <c r="G113" s="647"/>
      <c r="H113" s="484"/>
    </row>
    <row r="114" spans="1:8" x14ac:dyDescent="0.25">
      <c r="A114" s="686"/>
      <c r="B114" s="446" t="s">
        <v>469</v>
      </c>
      <c r="C114" s="541" t="s">
        <v>465</v>
      </c>
      <c r="D114" s="447" t="s">
        <v>1</v>
      </c>
      <c r="E114" s="515" t="s">
        <v>443</v>
      </c>
      <c r="F114" s="456" t="s">
        <v>444</v>
      </c>
      <c r="G114" s="645" t="s">
        <v>2</v>
      </c>
      <c r="H114" s="479" t="s">
        <v>467</v>
      </c>
    </row>
    <row r="115" spans="1:8" x14ac:dyDescent="0.25">
      <c r="A115" s="686"/>
      <c r="B115" s="442" t="s">
        <v>498</v>
      </c>
      <c r="C115" s="539">
        <v>9087483000188</v>
      </c>
      <c r="D115" s="444">
        <f>E115*F115</f>
        <v>2200564.6103266841</v>
      </c>
      <c r="E115" s="513">
        <v>1.4463855000000001</v>
      </c>
      <c r="F115" s="490">
        <v>1521423.3068063001</v>
      </c>
      <c r="G115" s="636">
        <v>-5.6292000000000002E-2</v>
      </c>
      <c r="H115" s="478" t="s">
        <v>42</v>
      </c>
    </row>
    <row r="116" spans="1:8" x14ac:dyDescent="0.25">
      <c r="A116" s="459"/>
      <c r="B116" s="682" t="s">
        <v>551</v>
      </c>
      <c r="C116" s="683"/>
      <c r="D116" s="496">
        <f>SUM(D115:D115)</f>
        <v>2200564.6103266841</v>
      </c>
      <c r="E116" s="520"/>
      <c r="F116" s="455"/>
      <c r="G116" s="647"/>
      <c r="H116" s="484"/>
    </row>
    <row r="117" spans="1:8" x14ac:dyDescent="0.25">
      <c r="A117" s="459"/>
      <c r="B117" s="453"/>
      <c r="C117" s="543"/>
      <c r="D117" s="462"/>
      <c r="E117" s="520"/>
      <c r="F117" s="455"/>
      <c r="G117" s="647"/>
      <c r="H117" s="484"/>
    </row>
    <row r="118" spans="1:8" x14ac:dyDescent="0.25">
      <c r="A118" s="684"/>
      <c r="B118" s="446" t="s">
        <v>469</v>
      </c>
      <c r="C118" s="541" t="s">
        <v>465</v>
      </c>
      <c r="D118" s="447" t="s">
        <v>1</v>
      </c>
      <c r="E118" s="515" t="s">
        <v>443</v>
      </c>
      <c r="F118" s="456" t="s">
        <v>444</v>
      </c>
      <c r="G118" s="645" t="s">
        <v>2</v>
      </c>
      <c r="H118" s="479" t="s">
        <v>467</v>
      </c>
    </row>
    <row r="119" spans="1:8" x14ac:dyDescent="0.25">
      <c r="A119" s="687"/>
      <c r="B119" s="442" t="s">
        <v>550</v>
      </c>
      <c r="C119" s="539">
        <v>9289072000175</v>
      </c>
      <c r="D119" s="444">
        <f>E119*F119</f>
        <v>7183079.2465085918</v>
      </c>
      <c r="E119" s="513">
        <v>1.6400568</v>
      </c>
      <c r="F119" s="490">
        <v>4379774.6800651001</v>
      </c>
      <c r="G119" s="639">
        <v>-3.5920929913761432E-2</v>
      </c>
      <c r="H119" s="475" t="s">
        <v>479</v>
      </c>
    </row>
    <row r="120" spans="1:8" x14ac:dyDescent="0.25">
      <c r="A120" s="687"/>
      <c r="B120" s="688" t="s">
        <v>454</v>
      </c>
      <c r="C120" s="689"/>
      <c r="D120" s="690"/>
      <c r="E120" s="690"/>
      <c r="F120" s="690"/>
      <c r="G120" s="690"/>
      <c r="H120" s="691"/>
    </row>
    <row r="121" spans="1:8" x14ac:dyDescent="0.25">
      <c r="A121" s="685"/>
      <c r="B121" s="442" t="s">
        <v>500</v>
      </c>
      <c r="C121" s="539">
        <v>13842683000176</v>
      </c>
      <c r="D121" s="444">
        <f>E121*F121</f>
        <v>5574183.8266364643</v>
      </c>
      <c r="E121" s="513">
        <v>914.67916660000003</v>
      </c>
      <c r="F121" s="490">
        <v>6094.1410170700001</v>
      </c>
      <c r="G121" s="636">
        <v>3.885E-3</v>
      </c>
      <c r="H121" s="478" t="s">
        <v>80</v>
      </c>
    </row>
    <row r="122" spans="1:8" x14ac:dyDescent="0.25">
      <c r="A122" s="459"/>
      <c r="B122" s="682" t="s">
        <v>551</v>
      </c>
      <c r="C122" s="683"/>
      <c r="D122" s="496">
        <f>SUM(D119,D121)</f>
        <v>12757263.073145056</v>
      </c>
      <c r="E122" s="520"/>
      <c r="F122" s="455"/>
      <c r="G122" s="647"/>
      <c r="H122" s="486"/>
    </row>
    <row r="123" spans="1:8" x14ac:dyDescent="0.25">
      <c r="A123" s="459"/>
      <c r="B123" s="453"/>
      <c r="C123" s="543"/>
      <c r="D123" s="462"/>
      <c r="E123" s="520"/>
      <c r="F123" s="455"/>
      <c r="G123" s="647"/>
      <c r="H123" s="484"/>
    </row>
    <row r="124" spans="1:8" x14ac:dyDescent="0.25">
      <c r="A124" s="684"/>
      <c r="B124" s="446" t="s">
        <v>469</v>
      </c>
      <c r="C124" s="541" t="s">
        <v>465</v>
      </c>
      <c r="D124" s="447" t="s">
        <v>1</v>
      </c>
      <c r="E124" s="515" t="s">
        <v>443</v>
      </c>
      <c r="F124" s="456" t="s">
        <v>444</v>
      </c>
      <c r="G124" s="645" t="s">
        <v>2</v>
      </c>
      <c r="H124" s="479" t="s">
        <v>467</v>
      </c>
    </row>
    <row r="125" spans="1:8" x14ac:dyDescent="0.25">
      <c r="A125" s="687"/>
      <c r="B125" s="442" t="s">
        <v>532</v>
      </c>
      <c r="C125" s="539">
        <v>11490580000169</v>
      </c>
      <c r="D125" s="444">
        <f>E125*F125</f>
        <v>6850433.7000000002</v>
      </c>
      <c r="E125" s="513">
        <v>1.3700867400000001</v>
      </c>
      <c r="F125" s="490">
        <v>5000000</v>
      </c>
      <c r="G125" s="636">
        <f>(-6564.6*100%)/6856998.3</f>
        <v>-9.5735768229664002E-4</v>
      </c>
      <c r="H125" s="533" t="s">
        <v>448</v>
      </c>
    </row>
    <row r="126" spans="1:8" x14ac:dyDescent="0.25">
      <c r="A126" s="687"/>
      <c r="B126" s="442" t="s">
        <v>553</v>
      </c>
      <c r="C126" s="539">
        <v>15190417000131</v>
      </c>
      <c r="D126" s="444">
        <f>E126*F126</f>
        <v>2134589.7656621002</v>
      </c>
      <c r="E126" s="513">
        <v>1067294.8828310501</v>
      </c>
      <c r="F126" s="490">
        <v>2</v>
      </c>
      <c r="G126" s="636">
        <f>(-2703.74*100%)/2137293.51</f>
        <v>-1.2650298086573986E-3</v>
      </c>
      <c r="H126" s="533" t="s">
        <v>448</v>
      </c>
    </row>
    <row r="127" spans="1:8" x14ac:dyDescent="0.25">
      <c r="A127" s="687"/>
      <c r="B127" s="688" t="s">
        <v>474</v>
      </c>
      <c r="C127" s="689"/>
      <c r="D127" s="690"/>
      <c r="E127" s="690"/>
      <c r="F127" s="690"/>
      <c r="G127" s="690"/>
      <c r="H127" s="691"/>
    </row>
    <row r="128" spans="1:8" x14ac:dyDescent="0.25">
      <c r="A128" s="685"/>
      <c r="B128" s="442" t="s">
        <v>534</v>
      </c>
      <c r="C128" s="539">
        <v>12845801000137</v>
      </c>
      <c r="D128" s="444">
        <f>E128*F128</f>
        <v>2581935.5203581462</v>
      </c>
      <c r="E128" s="513">
        <v>1.3221137000000001</v>
      </c>
      <c r="F128" s="490">
        <v>1952884.6273646101</v>
      </c>
      <c r="G128" s="636">
        <f>(-8024.19*100%)/2569959.71</f>
        <v>-3.1223018667479422E-3</v>
      </c>
      <c r="H128" s="478" t="s">
        <v>480</v>
      </c>
    </row>
    <row r="129" spans="1:8" x14ac:dyDescent="0.25">
      <c r="A129" s="459"/>
      <c r="B129" s="682" t="s">
        <v>551</v>
      </c>
      <c r="C129" s="683"/>
      <c r="D129" s="496">
        <f>SUM(D125,D126,D128)</f>
        <v>11566958.986020245</v>
      </c>
      <c r="E129" s="520"/>
      <c r="F129" s="455"/>
      <c r="G129" s="647"/>
      <c r="H129" s="484"/>
    </row>
    <row r="130" spans="1:8" x14ac:dyDescent="0.25">
      <c r="A130" s="459"/>
      <c r="B130" s="453"/>
      <c r="C130" s="543"/>
      <c r="D130" s="462"/>
      <c r="E130" s="520"/>
      <c r="F130" s="455"/>
      <c r="G130" s="647"/>
      <c r="H130" s="484"/>
    </row>
    <row r="131" spans="1:8" x14ac:dyDescent="0.25">
      <c r="A131" s="684"/>
      <c r="B131" s="446" t="s">
        <v>475</v>
      </c>
      <c r="C131" s="541" t="s">
        <v>465</v>
      </c>
      <c r="D131" s="447" t="s">
        <v>1</v>
      </c>
      <c r="E131" s="515" t="s">
        <v>443</v>
      </c>
      <c r="F131" s="456" t="s">
        <v>444</v>
      </c>
      <c r="G131" s="645" t="s">
        <v>2</v>
      </c>
      <c r="H131" s="479" t="s">
        <v>467</v>
      </c>
    </row>
    <row r="132" spans="1:8" x14ac:dyDescent="0.25">
      <c r="A132" s="685"/>
      <c r="B132" s="442" t="s">
        <v>535</v>
      </c>
      <c r="C132" s="539">
        <v>10883252000160</v>
      </c>
      <c r="D132" s="444">
        <f>E132*F132</f>
        <v>2356670.7683006716</v>
      </c>
      <c r="E132" s="513">
        <v>170.53575638999999</v>
      </c>
      <c r="F132" s="490">
        <v>13819.217847260001</v>
      </c>
      <c r="G132" s="636">
        <v>8.6022897599999995E-3</v>
      </c>
      <c r="H132" s="475" t="s">
        <v>30</v>
      </c>
    </row>
    <row r="133" spans="1:8" x14ac:dyDescent="0.25">
      <c r="A133" s="459"/>
      <c r="B133" s="682" t="s">
        <v>551</v>
      </c>
      <c r="C133" s="683"/>
      <c r="D133" s="496">
        <f>SUM(D132:D132)</f>
        <v>2356670.7683006716</v>
      </c>
      <c r="E133" s="520"/>
      <c r="F133" s="455"/>
      <c r="G133" s="647"/>
      <c r="H133" s="484"/>
    </row>
    <row r="134" spans="1:8" x14ac:dyDescent="0.25">
      <c r="A134" s="459"/>
      <c r="B134" s="453"/>
      <c r="C134" s="543"/>
      <c r="D134" s="462"/>
      <c r="E134" s="520"/>
      <c r="F134" s="455"/>
      <c r="G134" s="647"/>
      <c r="H134" s="484"/>
    </row>
    <row r="135" spans="1:8" x14ac:dyDescent="0.25">
      <c r="A135" s="684"/>
      <c r="B135" s="446" t="s">
        <v>469</v>
      </c>
      <c r="C135" s="541" t="s">
        <v>465</v>
      </c>
      <c r="D135" s="447" t="s">
        <v>1</v>
      </c>
      <c r="E135" s="515" t="s">
        <v>443</v>
      </c>
      <c r="F135" s="456" t="s">
        <v>444</v>
      </c>
      <c r="G135" s="645" t="s">
        <v>2</v>
      </c>
      <c r="H135" s="479" t="s">
        <v>467</v>
      </c>
    </row>
    <row r="136" spans="1:8" x14ac:dyDescent="0.25">
      <c r="A136" s="685"/>
      <c r="B136" s="442" t="s">
        <v>505</v>
      </c>
      <c r="C136" s="539">
        <v>13155995000101</v>
      </c>
      <c r="D136" s="444">
        <f>E136*F136</f>
        <v>1751783.8755482817</v>
      </c>
      <c r="E136" s="513">
        <v>0.90141941999999997</v>
      </c>
      <c r="F136" s="490">
        <v>1943361.5880477501</v>
      </c>
      <c r="G136" s="636">
        <v>-9.2325016149074721E-2</v>
      </c>
      <c r="H136" s="478" t="s">
        <v>42</v>
      </c>
    </row>
    <row r="137" spans="1:8" x14ac:dyDescent="0.25">
      <c r="A137" s="459"/>
      <c r="B137" s="682" t="s">
        <v>551</v>
      </c>
      <c r="C137" s="683"/>
      <c r="D137" s="496">
        <f>SUM(D136:D136)</f>
        <v>1751783.8755482817</v>
      </c>
      <c r="E137" s="520"/>
      <c r="F137" s="455"/>
      <c r="G137" s="647"/>
      <c r="H137" s="484"/>
    </row>
    <row r="138" spans="1:8" x14ac:dyDescent="0.25">
      <c r="A138" s="459"/>
      <c r="B138" s="453"/>
      <c r="C138" s="543"/>
      <c r="D138" s="462"/>
      <c r="E138" s="520"/>
      <c r="F138" s="455"/>
      <c r="G138" s="647"/>
      <c r="H138" s="484"/>
    </row>
    <row r="139" spans="1:8" x14ac:dyDescent="0.25">
      <c r="A139" s="706"/>
      <c r="B139" s="446" t="s">
        <v>469</v>
      </c>
      <c r="C139" s="541" t="s">
        <v>465</v>
      </c>
      <c r="D139" s="447" t="s">
        <v>1</v>
      </c>
      <c r="E139" s="515" t="s">
        <v>443</v>
      </c>
      <c r="F139" s="456" t="s">
        <v>444</v>
      </c>
      <c r="G139" s="645" t="s">
        <v>2</v>
      </c>
      <c r="H139" s="479" t="s">
        <v>467</v>
      </c>
    </row>
    <row r="140" spans="1:8" x14ac:dyDescent="0.25">
      <c r="A140" s="708"/>
      <c r="B140" s="442" t="s">
        <v>506</v>
      </c>
      <c r="C140" s="539">
        <v>14806170000172</v>
      </c>
      <c r="D140" s="444">
        <f>E140*F140</f>
        <v>2834814.5836361689</v>
      </c>
      <c r="E140" s="513">
        <v>1.0253532000000001</v>
      </c>
      <c r="F140" s="490">
        <v>2764720.082442</v>
      </c>
      <c r="G140" s="636">
        <f>(-178629.12*100%)/3013443.7</f>
        <v>-5.9277404120740659E-2</v>
      </c>
      <c r="H140" s="475" t="s">
        <v>42</v>
      </c>
    </row>
    <row r="141" spans="1:8" x14ac:dyDescent="0.25">
      <c r="A141" s="459"/>
      <c r="B141" s="682" t="s">
        <v>551</v>
      </c>
      <c r="C141" s="683"/>
      <c r="D141" s="496">
        <f>D140</f>
        <v>2834814.5836361689</v>
      </c>
      <c r="E141" s="520"/>
      <c r="F141" s="455"/>
      <c r="G141" s="647"/>
      <c r="H141" s="484"/>
    </row>
    <row r="142" spans="1:8" x14ac:dyDescent="0.25">
      <c r="A142" s="627"/>
      <c r="B142" s="453"/>
      <c r="C142" s="543"/>
      <c r="D142" s="469"/>
      <c r="E142" s="520"/>
      <c r="F142" s="455"/>
      <c r="G142" s="647"/>
      <c r="H142" s="484"/>
    </row>
    <row r="143" spans="1:8" x14ac:dyDescent="0.25">
      <c r="A143" s="694"/>
      <c r="B143" s="446" t="s">
        <v>474</v>
      </c>
      <c r="C143" s="541" t="s">
        <v>465</v>
      </c>
      <c r="D143" s="447" t="s">
        <v>1</v>
      </c>
      <c r="E143" s="515" t="s">
        <v>443</v>
      </c>
      <c r="F143" s="456" t="s">
        <v>444</v>
      </c>
      <c r="G143" s="645" t="s">
        <v>2</v>
      </c>
      <c r="H143" s="479" t="s">
        <v>467</v>
      </c>
    </row>
    <row r="144" spans="1:8" x14ac:dyDescent="0.25">
      <c r="A144" s="694"/>
      <c r="B144" s="442" t="s">
        <v>561</v>
      </c>
      <c r="C144" s="539">
        <v>20216216000104</v>
      </c>
      <c r="D144" s="444">
        <f>E144*F144</f>
        <v>2047916.7361553654</v>
      </c>
      <c r="E144" s="513">
        <v>1.0333349000000001</v>
      </c>
      <c r="F144" s="490">
        <v>1981851.9012136001</v>
      </c>
      <c r="G144" s="636">
        <v>2.0000000000000001E-4</v>
      </c>
      <c r="H144" s="534" t="s">
        <v>480</v>
      </c>
    </row>
    <row r="145" spans="1:8" x14ac:dyDescent="0.25">
      <c r="A145" s="694"/>
      <c r="B145" s="682" t="s">
        <v>551</v>
      </c>
      <c r="C145" s="683"/>
      <c r="D145" s="496">
        <f>D144</f>
        <v>2047916.7361553654</v>
      </c>
      <c r="E145" s="518"/>
      <c r="F145" s="464"/>
      <c r="G145" s="647"/>
      <c r="H145" s="458"/>
    </row>
    <row r="146" spans="1:8" x14ac:dyDescent="0.25">
      <c r="A146" s="501"/>
      <c r="B146" s="455"/>
      <c r="C146" s="548"/>
      <c r="D146" s="455"/>
      <c r="E146" s="518"/>
      <c r="F146" s="464"/>
      <c r="G146" s="647"/>
      <c r="H146" s="458"/>
    </row>
    <row r="147" spans="1:8" ht="10.8" thickBot="1" x14ac:dyDescent="0.3">
      <c r="A147" s="502"/>
      <c r="B147" s="692" t="s">
        <v>72</v>
      </c>
      <c r="C147" s="693"/>
      <c r="D147" s="565">
        <f>SUM(D17,D30,D34,D38,D42,D47,D53,D56,D61,D68,D74,D78,D82,D86,D94,D98,D104,D108,D116,D122,D129,D133,D137,D141,D145)</f>
        <v>249544866.26935393</v>
      </c>
      <c r="E147" s="521"/>
      <c r="F147" s="454"/>
      <c r="G147" s="454"/>
      <c r="H147" s="530"/>
    </row>
    <row r="148" spans="1:8" x14ac:dyDescent="0.25">
      <c r="D148" s="441"/>
    </row>
    <row r="149" spans="1:8" x14ac:dyDescent="0.25">
      <c r="A149" s="429" t="s">
        <v>542</v>
      </c>
      <c r="D149" s="441"/>
    </row>
    <row r="150" spans="1:8" x14ac:dyDescent="0.25">
      <c r="A150" s="429" t="s">
        <v>549</v>
      </c>
      <c r="D150" s="441"/>
    </row>
    <row r="151" spans="1:8" x14ac:dyDescent="0.25">
      <c r="A151" s="429" t="s">
        <v>562</v>
      </c>
    </row>
    <row r="152" spans="1:8" x14ac:dyDescent="0.25">
      <c r="A152" s="429" t="s">
        <v>564</v>
      </c>
      <c r="B152" s="441"/>
    </row>
    <row r="153" spans="1:8" x14ac:dyDescent="0.25">
      <c r="A153" s="429" t="s">
        <v>566</v>
      </c>
      <c r="B153" s="441"/>
    </row>
    <row r="159" spans="1:8" x14ac:dyDescent="0.25">
      <c r="H159" s="662"/>
    </row>
    <row r="161" spans="1:3" x14ac:dyDescent="0.25">
      <c r="A161" s="628"/>
      <c r="B161" s="628"/>
      <c r="C161" s="628"/>
    </row>
  </sheetData>
  <mergeCells count="60">
    <mergeCell ref="B141:C141"/>
    <mergeCell ref="A143:A145"/>
    <mergeCell ref="B145:C145"/>
    <mergeCell ref="B147:C147"/>
    <mergeCell ref="B129:C129"/>
    <mergeCell ref="A131:A132"/>
    <mergeCell ref="B133:C133"/>
    <mergeCell ref="A135:A136"/>
    <mergeCell ref="B137:C137"/>
    <mergeCell ref="A139:A140"/>
    <mergeCell ref="A124:A128"/>
    <mergeCell ref="B127:H127"/>
    <mergeCell ref="A96:A97"/>
    <mergeCell ref="B98:C98"/>
    <mergeCell ref="A100:A103"/>
    <mergeCell ref="B104:C104"/>
    <mergeCell ref="A106:A107"/>
    <mergeCell ref="B108:C108"/>
    <mergeCell ref="A114:A115"/>
    <mergeCell ref="B116:C116"/>
    <mergeCell ref="A118:A121"/>
    <mergeCell ref="B120:H120"/>
    <mergeCell ref="B122:C122"/>
    <mergeCell ref="A110:A111"/>
    <mergeCell ref="B112:C112"/>
    <mergeCell ref="B94:C94"/>
    <mergeCell ref="A70:A71"/>
    <mergeCell ref="B74:C74"/>
    <mergeCell ref="A76:A77"/>
    <mergeCell ref="B78:C78"/>
    <mergeCell ref="A80:A81"/>
    <mergeCell ref="B82:C82"/>
    <mergeCell ref="A84:A85"/>
    <mergeCell ref="B86:C86"/>
    <mergeCell ref="A88:A93"/>
    <mergeCell ref="B90:H90"/>
    <mergeCell ref="B68:C68"/>
    <mergeCell ref="B43:C43"/>
    <mergeCell ref="A45:A46"/>
    <mergeCell ref="B47:C47"/>
    <mergeCell ref="A49:A55"/>
    <mergeCell ref="B53:C53"/>
    <mergeCell ref="B56:C56"/>
    <mergeCell ref="B57:C57"/>
    <mergeCell ref="A59:A60"/>
    <mergeCell ref="B61:C61"/>
    <mergeCell ref="A63:A67"/>
    <mergeCell ref="B66:H66"/>
    <mergeCell ref="A32:A33"/>
    <mergeCell ref="B34:C34"/>
    <mergeCell ref="A36:A42"/>
    <mergeCell ref="B38:C38"/>
    <mergeCell ref="E38:H38"/>
    <mergeCell ref="B42:C42"/>
    <mergeCell ref="B30:C30"/>
    <mergeCell ref="B14:H14"/>
    <mergeCell ref="B17:C17"/>
    <mergeCell ref="B24:H24"/>
    <mergeCell ref="B26:H26"/>
    <mergeCell ref="B28:H28"/>
  </mergeCells>
  <conditionalFormatting sqref="B146:D146 G74:G83">
    <cfRule type="cellIs" dxfId="15" priority="24" stopIfTrue="1" operator="lessThanOrEqual">
      <formula>0</formula>
    </cfRule>
  </conditionalFormatting>
  <conditionalFormatting sqref="G121:G126 G91:G109 G67:G71 G2:G5 G14 G17:G22 G87:G89 G145:G146 G24:G33 G58:G65 G148:G65545 G43:G56 G128:G143 G36:G41 G113:G119">
    <cfRule type="cellIs" dxfId="14" priority="14" stopIfTrue="1" operator="lessThanOrEqual">
      <formula>0</formula>
    </cfRule>
  </conditionalFormatting>
  <conditionalFormatting sqref="G16">
    <cfRule type="cellIs" dxfId="13" priority="13" stopIfTrue="1" operator="lessThanOrEqual">
      <formula>0</formula>
    </cfRule>
  </conditionalFormatting>
  <conditionalFormatting sqref="G15">
    <cfRule type="cellIs" dxfId="12" priority="12" stopIfTrue="1" operator="lessThanOrEqual">
      <formula>0</formula>
    </cfRule>
  </conditionalFormatting>
  <conditionalFormatting sqref="G6:G12">
    <cfRule type="cellIs" dxfId="11" priority="11" stopIfTrue="1" operator="lessThanOrEqual">
      <formula>0</formula>
    </cfRule>
  </conditionalFormatting>
  <conditionalFormatting sqref="G85:G86">
    <cfRule type="cellIs" dxfId="10" priority="10" stopIfTrue="1" operator="lessThanOrEqual">
      <formula>0</formula>
    </cfRule>
  </conditionalFormatting>
  <conditionalFormatting sqref="G23">
    <cfRule type="cellIs" dxfId="9" priority="9" stopIfTrue="1" operator="lessThanOrEqual">
      <formula>0</formula>
    </cfRule>
  </conditionalFormatting>
  <conditionalFormatting sqref="G144">
    <cfRule type="cellIs" dxfId="8" priority="8" stopIfTrue="1" operator="lessThanOrEqual">
      <formula>0</formula>
    </cfRule>
  </conditionalFormatting>
  <conditionalFormatting sqref="G13">
    <cfRule type="cellIs" dxfId="7" priority="7" stopIfTrue="1" operator="lessThanOrEqual">
      <formula>0</formula>
    </cfRule>
  </conditionalFormatting>
  <conditionalFormatting sqref="G84">
    <cfRule type="cellIs" dxfId="6" priority="6" stopIfTrue="1" operator="lessThanOrEqual">
      <formula>0</formula>
    </cfRule>
  </conditionalFormatting>
  <conditionalFormatting sqref="G57">
    <cfRule type="cellIs" dxfId="5" priority="5" stopIfTrue="1" operator="lessThanOrEqual">
      <formula>0</formula>
    </cfRule>
  </conditionalFormatting>
  <conditionalFormatting sqref="G42">
    <cfRule type="cellIs" dxfId="4" priority="4" stopIfTrue="1" operator="lessThanOrEqual">
      <formula>0</formula>
    </cfRule>
  </conditionalFormatting>
  <conditionalFormatting sqref="G72">
    <cfRule type="cellIs" dxfId="3" priority="3" stopIfTrue="1" operator="lessThanOrEqual">
      <formula>0</formula>
    </cfRule>
  </conditionalFormatting>
  <conditionalFormatting sqref="G73">
    <cfRule type="cellIs" dxfId="2" priority="2" stopIfTrue="1" operator="lessThanOrEqual">
      <formula>0</formula>
    </cfRule>
  </conditionalFormatting>
  <conditionalFormatting sqref="G110 G112">
    <cfRule type="cellIs" dxfId="1" priority="1" stopIfTrue="1" operator="lessThanOr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landscape" r:id="rId1"/>
  <headerFooter>
    <oddHeader>&amp;L&amp;G&amp;R&amp;8
Instituto de Previdência dos Servidores Públicos Municipais de Hortolândia</oddHeader>
    <oddFooter>&amp;C&amp;"-,Regular"&amp;8Rua Argolino de Moraes, 283 - Vila São Francisco - CEP 13184-230 - Hortolândia - SP
Fone/Fax: (19) 3897-3125/38973739</oddFooter>
  </headerFooter>
  <ignoredErrors>
    <ignoredError sqref="D38" formula="1"/>
  </ignoredErrors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2"/>
  <sheetViews>
    <sheetView topLeftCell="A88" workbookViewId="0">
      <selection activeCell="F100" sqref="F100"/>
    </sheetView>
  </sheetViews>
  <sheetFormatPr defaultRowHeight="13.2" x14ac:dyDescent="0.25"/>
  <cols>
    <col min="1" max="1" width="11" customWidth="1"/>
    <col min="2" max="2" width="48.44140625" customWidth="1"/>
    <col min="3" max="3" width="12.109375" customWidth="1"/>
    <col min="4" max="4" width="7.5546875" customWidth="1"/>
    <col min="5" max="5" width="17.5546875" customWidth="1"/>
    <col min="6" max="6" width="15.6640625" customWidth="1"/>
    <col min="7" max="7" width="18.5546875" customWidth="1"/>
    <col min="8" max="8" width="9.109375" customWidth="1"/>
  </cols>
  <sheetData>
    <row r="1" spans="1:7" ht="13.8" thickBot="1" x14ac:dyDescent="0.3">
      <c r="A1" s="1" t="s">
        <v>144</v>
      </c>
      <c r="B1" s="2"/>
      <c r="C1" s="2"/>
      <c r="D1" s="2"/>
      <c r="E1" s="2"/>
      <c r="F1" s="2"/>
      <c r="G1" s="3"/>
    </row>
    <row r="2" spans="1:7" ht="17.399999999999999" x14ac:dyDescent="0.3">
      <c r="A2" s="4"/>
      <c r="B2" s="5"/>
      <c r="C2" s="6" t="s">
        <v>212</v>
      </c>
      <c r="D2" s="5"/>
      <c r="E2" s="7" t="s">
        <v>0</v>
      </c>
      <c r="F2" s="7"/>
      <c r="G2" s="7"/>
    </row>
    <row r="3" spans="1:7" ht="16.2" thickBot="1" x14ac:dyDescent="0.35">
      <c r="A3" s="8"/>
      <c r="B3" s="8"/>
      <c r="C3" s="9"/>
      <c r="F3" s="10"/>
      <c r="G3" s="11"/>
    </row>
    <row r="4" spans="1:7" ht="13.8" thickBot="1" x14ac:dyDescent="0.3">
      <c r="A4" s="303"/>
      <c r="B4" s="206" t="s">
        <v>102</v>
      </c>
      <c r="C4" s="255" t="s">
        <v>1</v>
      </c>
      <c r="D4" s="271" t="s">
        <v>2</v>
      </c>
      <c r="E4" s="255" t="s">
        <v>3</v>
      </c>
      <c r="F4" s="269" t="s">
        <v>4</v>
      </c>
      <c r="G4" s="272" t="s">
        <v>5</v>
      </c>
    </row>
    <row r="5" spans="1:7" ht="13.8" thickBot="1" x14ac:dyDescent="0.3">
      <c r="A5" s="42"/>
      <c r="B5" s="16" t="s">
        <v>6</v>
      </c>
      <c r="C5" s="17">
        <v>7978292.6500000004</v>
      </c>
      <c r="D5" s="369">
        <v>4.3125</v>
      </c>
      <c r="E5" s="231">
        <v>2.3079396750000001</v>
      </c>
      <c r="F5" s="18" t="s">
        <v>119</v>
      </c>
      <c r="G5" s="18" t="s">
        <v>7</v>
      </c>
    </row>
    <row r="6" spans="1:7" ht="13.8" thickBot="1" x14ac:dyDescent="0.3">
      <c r="A6" s="42"/>
      <c r="B6" s="19" t="s">
        <v>8</v>
      </c>
      <c r="C6" s="27">
        <v>1147478.71</v>
      </c>
      <c r="D6" s="371">
        <v>2.1505999999999998</v>
      </c>
      <c r="E6" s="22" t="s">
        <v>198</v>
      </c>
      <c r="F6" s="22" t="s">
        <v>106</v>
      </c>
      <c r="G6" s="22" t="s">
        <v>9</v>
      </c>
    </row>
    <row r="7" spans="1:7" ht="13.8" thickBot="1" x14ac:dyDescent="0.3">
      <c r="A7" s="42"/>
      <c r="B7" s="23" t="s">
        <v>10</v>
      </c>
      <c r="C7" s="17">
        <v>8181749.2699999996</v>
      </c>
      <c r="D7" s="369">
        <v>4.3837999999999999</v>
      </c>
      <c r="E7" s="18" t="s">
        <v>199</v>
      </c>
      <c r="F7" s="18" t="s">
        <v>118</v>
      </c>
      <c r="G7" s="18" t="s">
        <v>9</v>
      </c>
    </row>
    <row r="8" spans="1:7" ht="13.8" thickBot="1" x14ac:dyDescent="0.3">
      <c r="A8" s="42"/>
      <c r="B8" s="19" t="s">
        <v>11</v>
      </c>
      <c r="C8" s="17">
        <v>11039187.220000001</v>
      </c>
      <c r="D8" s="355">
        <v>1.0363</v>
      </c>
      <c r="E8" s="18" t="s">
        <v>200</v>
      </c>
      <c r="F8" s="18" t="s">
        <v>201</v>
      </c>
      <c r="G8" s="18" t="s">
        <v>12</v>
      </c>
    </row>
    <row r="9" spans="1:7" ht="13.8" thickBot="1" x14ac:dyDescent="0.3">
      <c r="A9" s="42"/>
      <c r="B9" s="19" t="s">
        <v>13</v>
      </c>
      <c r="C9" s="17">
        <v>738233.97</v>
      </c>
      <c r="D9" s="355">
        <v>1.0363</v>
      </c>
      <c r="E9" s="18" t="s">
        <v>200</v>
      </c>
      <c r="F9" s="18" t="s">
        <v>14</v>
      </c>
      <c r="G9" s="18" t="s">
        <v>12</v>
      </c>
    </row>
    <row r="10" spans="1:7" ht="13.8" thickBot="1" x14ac:dyDescent="0.3">
      <c r="A10" s="254"/>
      <c r="B10" s="19" t="s">
        <v>15</v>
      </c>
      <c r="C10" s="20">
        <v>1768767.2</v>
      </c>
      <c r="D10" s="355">
        <v>1.0363</v>
      </c>
      <c r="E10" s="18" t="s">
        <v>200</v>
      </c>
      <c r="F10" s="22" t="s">
        <v>149</v>
      </c>
      <c r="G10" s="22" t="s">
        <v>12</v>
      </c>
    </row>
    <row r="11" spans="1:7" ht="13.8" thickBot="1" x14ac:dyDescent="0.3">
      <c r="A11" s="263"/>
      <c r="B11" s="306" t="s">
        <v>99</v>
      </c>
      <c r="C11" s="264"/>
      <c r="D11" s="268"/>
      <c r="E11" s="261"/>
      <c r="F11" s="270"/>
      <c r="G11" s="262"/>
    </row>
    <row r="12" spans="1:7" ht="13.8" thickBot="1" x14ac:dyDescent="0.3">
      <c r="A12" s="37"/>
      <c r="B12" s="16" t="s">
        <v>16</v>
      </c>
      <c r="C12" s="27">
        <v>1781171.39</v>
      </c>
      <c r="D12" s="370" t="s">
        <v>196</v>
      </c>
      <c r="E12" s="22" t="s">
        <v>197</v>
      </c>
      <c r="F12" s="22" t="s">
        <v>17</v>
      </c>
      <c r="G12" s="22" t="s">
        <v>117</v>
      </c>
    </row>
    <row r="13" spans="1:7" ht="13.8" thickBot="1" x14ac:dyDescent="0.3">
      <c r="A13" s="321"/>
      <c r="B13" s="306" t="s">
        <v>99</v>
      </c>
      <c r="C13" s="264"/>
      <c r="D13" s="268"/>
      <c r="E13" s="261"/>
      <c r="F13" s="270"/>
      <c r="G13" s="262"/>
    </row>
    <row r="14" spans="1:7" ht="13.8" thickBot="1" x14ac:dyDescent="0.3">
      <c r="A14" s="321"/>
      <c r="B14" s="99" t="s">
        <v>46</v>
      </c>
      <c r="C14" s="25">
        <v>26393.32</v>
      </c>
      <c r="D14" s="367">
        <v>6.05</v>
      </c>
      <c r="E14" s="118">
        <v>439.88859459999998</v>
      </c>
      <c r="F14" s="127">
        <v>60</v>
      </c>
      <c r="G14" s="115" t="s">
        <v>22</v>
      </c>
    </row>
    <row r="15" spans="1:7" ht="13.8" thickBot="1" x14ac:dyDescent="0.3">
      <c r="A15" s="28"/>
      <c r="B15" s="29" t="s">
        <v>18</v>
      </c>
      <c r="C15" s="30">
        <f>SUM(C14+C12+C10+C9+C8+C7+C6+C5)</f>
        <v>32661273.730000004</v>
      </c>
      <c r="D15" s="31"/>
      <c r="E15" s="32"/>
      <c r="F15" s="33"/>
      <c r="G15" s="34"/>
    </row>
    <row r="16" spans="1:7" ht="13.8" thickBot="1" x14ac:dyDescent="0.3">
      <c r="A16" s="28"/>
      <c r="B16" s="53"/>
      <c r="C16" s="54"/>
      <c r="D16" s="316"/>
      <c r="E16" s="132"/>
      <c r="F16" s="317"/>
      <c r="G16" s="318"/>
    </row>
    <row r="17" spans="1:7" ht="13.8" thickBot="1" x14ac:dyDescent="0.3">
      <c r="A17" s="304"/>
      <c r="B17" s="260" t="s">
        <v>101</v>
      </c>
      <c r="C17" s="255" t="s">
        <v>1</v>
      </c>
      <c r="D17" s="336" t="s">
        <v>2</v>
      </c>
      <c r="E17" s="255" t="s">
        <v>3</v>
      </c>
      <c r="F17" s="269" t="s">
        <v>4</v>
      </c>
      <c r="G17" s="255" t="s">
        <v>5</v>
      </c>
    </row>
    <row r="18" spans="1:7" ht="13.8" thickBot="1" x14ac:dyDescent="0.3">
      <c r="A18" s="305"/>
      <c r="B18" s="16" t="s">
        <v>120</v>
      </c>
      <c r="C18" s="335">
        <v>4128970.45</v>
      </c>
      <c r="D18" s="352">
        <v>0.78180000000000005</v>
      </c>
      <c r="E18" s="354">
        <v>2.098328</v>
      </c>
      <c r="F18" s="262" t="s">
        <v>132</v>
      </c>
      <c r="G18" s="255"/>
    </row>
    <row r="19" spans="1:7" ht="13.8" thickBot="1" x14ac:dyDescent="0.3">
      <c r="A19" s="252"/>
      <c r="B19" s="253" t="s">
        <v>19</v>
      </c>
      <c r="C19" s="39">
        <v>34565411.229999997</v>
      </c>
      <c r="D19" s="372">
        <v>3.9279999999999999</v>
      </c>
      <c r="E19" s="41" t="s">
        <v>202</v>
      </c>
      <c r="F19" s="70" t="s">
        <v>73</v>
      </c>
      <c r="G19" s="41" t="s">
        <v>7</v>
      </c>
    </row>
    <row r="20" spans="1:7" ht="13.8" thickBot="1" x14ac:dyDescent="0.3">
      <c r="A20" s="38"/>
      <c r="B20" s="253" t="s">
        <v>20</v>
      </c>
      <c r="C20" s="39">
        <v>5657620</v>
      </c>
      <c r="D20" s="365">
        <v>-0.25319999999999998</v>
      </c>
      <c r="E20" s="41" t="s">
        <v>205</v>
      </c>
      <c r="F20" s="41" t="s">
        <v>21</v>
      </c>
      <c r="G20" s="40" t="s">
        <v>22</v>
      </c>
    </row>
    <row r="21" spans="1:7" ht="13.8" thickBot="1" x14ac:dyDescent="0.3">
      <c r="A21" s="263"/>
      <c r="B21" s="206" t="s">
        <v>100</v>
      </c>
      <c r="C21" s="266"/>
      <c r="D21" s="267"/>
      <c r="E21" s="262"/>
      <c r="F21" s="262"/>
      <c r="G21" s="262"/>
    </row>
    <row r="22" spans="1:7" ht="13.8" thickBot="1" x14ac:dyDescent="0.3">
      <c r="A22" s="42"/>
      <c r="B22" s="23" t="s">
        <v>23</v>
      </c>
      <c r="C22" s="20">
        <v>3110373.05</v>
      </c>
      <c r="D22" s="346" t="s">
        <v>203</v>
      </c>
      <c r="E22" s="22" t="s">
        <v>204</v>
      </c>
      <c r="F22" s="22" t="s">
        <v>139</v>
      </c>
      <c r="G22" s="21" t="s">
        <v>22</v>
      </c>
    </row>
    <row r="23" spans="1:7" ht="13.8" thickBot="1" x14ac:dyDescent="0.3">
      <c r="A23" s="263"/>
      <c r="B23" s="206" t="s">
        <v>99</v>
      </c>
      <c r="C23" s="264"/>
      <c r="D23" s="265"/>
      <c r="E23" s="262" t="s">
        <v>0</v>
      </c>
      <c r="F23" s="262"/>
      <c r="G23" s="262"/>
    </row>
    <row r="24" spans="1:7" ht="13.8" thickBot="1" x14ac:dyDescent="0.3">
      <c r="A24" s="42"/>
      <c r="B24" s="16" t="s">
        <v>24</v>
      </c>
      <c r="C24" s="44">
        <v>1909855.88</v>
      </c>
      <c r="D24" s="349">
        <v>2.2599999999999998</v>
      </c>
      <c r="E24" s="61" t="s">
        <v>193</v>
      </c>
      <c r="F24" s="61" t="s">
        <v>121</v>
      </c>
      <c r="G24" s="47" t="s">
        <v>25</v>
      </c>
    </row>
    <row r="25" spans="1:7" ht="13.8" thickBot="1" x14ac:dyDescent="0.3">
      <c r="A25" s="42"/>
      <c r="B25" s="12" t="s">
        <v>26</v>
      </c>
      <c r="C25" s="44"/>
      <c r="D25" s="315"/>
      <c r="E25" s="47"/>
      <c r="F25" s="47"/>
      <c r="G25" s="47"/>
    </row>
    <row r="26" spans="1:7" ht="13.8" thickBot="1" x14ac:dyDescent="0.3">
      <c r="A26" s="254"/>
      <c r="B26" s="19" t="s">
        <v>27</v>
      </c>
      <c r="C26" s="44">
        <v>1839980</v>
      </c>
      <c r="D26" s="349">
        <v>1.38</v>
      </c>
      <c r="E26" s="61"/>
      <c r="F26" s="47"/>
      <c r="G26" s="47" t="s">
        <v>80</v>
      </c>
    </row>
    <row r="27" spans="1:7" ht="13.8" thickBot="1" x14ac:dyDescent="0.3">
      <c r="A27" s="28"/>
      <c r="B27" s="29" t="s">
        <v>18</v>
      </c>
      <c r="C27" s="50">
        <f>SUM(C18+C19+C20+C22+C24+C26)</f>
        <v>51212210.609999999</v>
      </c>
      <c r="D27" s="51"/>
      <c r="E27" s="52"/>
      <c r="F27" s="52"/>
      <c r="G27" s="34"/>
    </row>
    <row r="28" spans="1:7" ht="13.8" thickBot="1" x14ac:dyDescent="0.3">
      <c r="A28" s="28"/>
      <c r="B28" s="53"/>
      <c r="C28" s="54"/>
      <c r="D28" s="55"/>
      <c r="E28" s="56"/>
      <c r="F28" s="56"/>
      <c r="G28" s="57"/>
    </row>
    <row r="29" spans="1:7" ht="13.8" thickBot="1" x14ac:dyDescent="0.3">
      <c r="A29" s="305"/>
      <c r="B29" s="260" t="s">
        <v>96</v>
      </c>
      <c r="C29" s="255" t="s">
        <v>1</v>
      </c>
      <c r="D29" s="261" t="s">
        <v>2</v>
      </c>
      <c r="E29" s="257" t="s">
        <v>3</v>
      </c>
      <c r="F29" s="258" t="s">
        <v>4</v>
      </c>
      <c r="G29" s="257" t="s">
        <v>5</v>
      </c>
    </row>
    <row r="30" spans="1:7" ht="13.8" thickBot="1" x14ac:dyDescent="0.3">
      <c r="A30" s="38"/>
      <c r="B30" s="97" t="s">
        <v>98</v>
      </c>
      <c r="C30" s="98">
        <v>4024361.5</v>
      </c>
      <c r="D30" s="341">
        <v>-0.28000000000000003</v>
      </c>
      <c r="E30" s="22" t="s">
        <v>182</v>
      </c>
      <c r="F30" s="22" t="s">
        <v>133</v>
      </c>
      <c r="G30" s="21" t="s">
        <v>28</v>
      </c>
    </row>
    <row r="31" spans="1:7" ht="13.8" thickBot="1" x14ac:dyDescent="0.3">
      <c r="A31" s="37"/>
      <c r="B31" s="16"/>
      <c r="C31" s="44"/>
      <c r="D31" s="46"/>
      <c r="E31" s="61"/>
      <c r="F31" s="47"/>
      <c r="G31" s="61"/>
    </row>
    <row r="32" spans="1:7" ht="13.8" thickBot="1" x14ac:dyDescent="0.3">
      <c r="A32" s="62"/>
      <c r="B32" s="63" t="s">
        <v>18</v>
      </c>
      <c r="C32" s="30">
        <f>SUM(C29:C31)</f>
        <v>4024361.5</v>
      </c>
      <c r="D32" s="64"/>
      <c r="E32" s="52"/>
      <c r="F32" s="52"/>
      <c r="G32" s="34"/>
    </row>
    <row r="33" spans="1:7" ht="13.8" thickBot="1" x14ac:dyDescent="0.3">
      <c r="A33" s="62"/>
      <c r="B33" s="53"/>
      <c r="C33" s="54"/>
      <c r="D33" s="65"/>
      <c r="E33" s="56"/>
      <c r="F33" s="56"/>
      <c r="G33" s="57"/>
    </row>
    <row r="34" spans="1:7" ht="13.8" thickBot="1" x14ac:dyDescent="0.3">
      <c r="A34" s="252"/>
      <c r="B34" s="12" t="s">
        <v>128</v>
      </c>
      <c r="C34" s="238" t="s">
        <v>1</v>
      </c>
      <c r="D34" s="284" t="s">
        <v>2</v>
      </c>
      <c r="E34" s="238" t="s">
        <v>3</v>
      </c>
      <c r="F34" s="285" t="s">
        <v>4</v>
      </c>
      <c r="G34" s="238" t="s">
        <v>5</v>
      </c>
    </row>
    <row r="35" spans="1:7" ht="13.8" thickBot="1" x14ac:dyDescent="0.3">
      <c r="A35" s="38"/>
      <c r="B35" s="302" t="s">
        <v>129</v>
      </c>
      <c r="C35" s="68">
        <v>3484235.87</v>
      </c>
      <c r="D35" s="357">
        <v>0.94</v>
      </c>
      <c r="E35" s="70" t="s">
        <v>208</v>
      </c>
      <c r="F35" s="70" t="s">
        <v>32</v>
      </c>
      <c r="G35" s="69" t="s">
        <v>30</v>
      </c>
    </row>
    <row r="36" spans="1:7" ht="13.8" thickBot="1" x14ac:dyDescent="0.3">
      <c r="A36" s="38"/>
      <c r="B36" s="63" t="s">
        <v>18</v>
      </c>
      <c r="C36" s="30">
        <f>SUM(C33:C35)</f>
        <v>3484235.87</v>
      </c>
      <c r="D36" s="64"/>
      <c r="E36" s="52"/>
      <c r="F36" s="52"/>
      <c r="G36" s="34"/>
    </row>
    <row r="37" spans="1:7" ht="13.8" thickBot="1" x14ac:dyDescent="0.3">
      <c r="A37" s="38"/>
      <c r="B37" s="67" t="s">
        <v>74</v>
      </c>
      <c r="C37" s="68">
        <v>281701.46000000002</v>
      </c>
      <c r="D37" s="344">
        <v>-52.55</v>
      </c>
      <c r="E37" s="70" t="s">
        <v>209</v>
      </c>
      <c r="F37" s="69" t="s">
        <v>75</v>
      </c>
      <c r="G37" s="69" t="s">
        <v>30</v>
      </c>
    </row>
    <row r="38" spans="1:7" ht="13.8" thickBot="1" x14ac:dyDescent="0.3">
      <c r="A38" s="37"/>
      <c r="B38" s="67" t="s">
        <v>76</v>
      </c>
      <c r="C38" s="68">
        <v>529713.75</v>
      </c>
      <c r="D38" s="377">
        <v>3.01</v>
      </c>
      <c r="E38" s="70" t="s">
        <v>210</v>
      </c>
      <c r="F38" s="70" t="s">
        <v>140</v>
      </c>
      <c r="G38" s="69" t="s">
        <v>30</v>
      </c>
    </row>
    <row r="39" spans="1:7" ht="13.8" thickBot="1" x14ac:dyDescent="0.3">
      <c r="A39" s="15"/>
      <c r="B39" s="67" t="s">
        <v>77</v>
      </c>
      <c r="C39" s="98">
        <v>560053.39</v>
      </c>
      <c r="D39" s="378">
        <v>2.88</v>
      </c>
      <c r="E39" s="375" t="s">
        <v>211</v>
      </c>
      <c r="F39" s="21" t="s">
        <v>31</v>
      </c>
      <c r="G39" s="125" t="s">
        <v>30</v>
      </c>
    </row>
    <row r="40" spans="1:7" ht="13.8" thickBot="1" x14ac:dyDescent="0.3">
      <c r="A40" s="322"/>
      <c r="B40" s="63" t="s">
        <v>18</v>
      </c>
      <c r="C40" s="30">
        <v>1371468.6</v>
      </c>
      <c r="D40" s="64"/>
      <c r="E40" s="52"/>
      <c r="F40" s="52"/>
      <c r="G40" s="34"/>
    </row>
    <row r="41" spans="1:7" ht="13.8" thickBot="1" x14ac:dyDescent="0.3">
      <c r="A41" s="219"/>
      <c r="B41" s="116" t="s">
        <v>127</v>
      </c>
      <c r="C41" s="30">
        <f>SUM(C40+C36)</f>
        <v>4855704.4700000007</v>
      </c>
      <c r="D41" s="288"/>
      <c r="E41" s="52"/>
      <c r="F41" s="52"/>
      <c r="G41" s="34"/>
    </row>
    <row r="42" spans="1:7" ht="13.8" thickBot="1" x14ac:dyDescent="0.3">
      <c r="A42" s="289"/>
      <c r="B42" s="287"/>
      <c r="C42" s="286"/>
      <c r="D42" s="73"/>
      <c r="E42" s="74"/>
      <c r="F42" s="74"/>
      <c r="G42" s="75"/>
    </row>
    <row r="43" spans="1:7" ht="13.8" thickBot="1" x14ac:dyDescent="0.3">
      <c r="A43" s="259"/>
      <c r="B43" s="206" t="s">
        <v>95</v>
      </c>
      <c r="C43" s="257" t="s">
        <v>1</v>
      </c>
      <c r="D43" s="256" t="s">
        <v>2</v>
      </c>
      <c r="E43" s="257" t="s">
        <v>3</v>
      </c>
      <c r="F43" s="258" t="s">
        <v>4</v>
      </c>
      <c r="G43" s="257" t="s">
        <v>5</v>
      </c>
    </row>
    <row r="44" spans="1:7" ht="13.8" thickBot="1" x14ac:dyDescent="0.3">
      <c r="A44" s="233"/>
      <c r="B44" s="323" t="s">
        <v>85</v>
      </c>
      <c r="C44" s="78">
        <v>1883377.02</v>
      </c>
      <c r="D44" s="349">
        <v>1.24</v>
      </c>
      <c r="E44" s="61" t="s">
        <v>207</v>
      </c>
      <c r="F44" s="61" t="s">
        <v>88</v>
      </c>
      <c r="G44" s="61" t="s">
        <v>30</v>
      </c>
    </row>
    <row r="45" spans="1:7" ht="13.8" thickBot="1" x14ac:dyDescent="0.3">
      <c r="A45" s="234"/>
      <c r="B45" s="235"/>
      <c r="C45" s="80"/>
      <c r="D45" s="81"/>
      <c r="E45" s="82" t="s">
        <v>0</v>
      </c>
      <c r="F45" s="82"/>
      <c r="G45" s="82"/>
    </row>
    <row r="46" spans="1:7" ht="13.8" thickBot="1" x14ac:dyDescent="0.3">
      <c r="A46" s="28"/>
      <c r="B46" s="63" t="s">
        <v>18</v>
      </c>
      <c r="C46" s="30">
        <f>SUM(C44:C45)</f>
        <v>1883377.02</v>
      </c>
      <c r="D46" s="72"/>
      <c r="E46" s="52"/>
      <c r="F46" s="52"/>
      <c r="G46" s="34"/>
    </row>
    <row r="47" spans="1:7" ht="13.8" thickBot="1" x14ac:dyDescent="0.3">
      <c r="A47" s="28"/>
      <c r="B47" s="53"/>
      <c r="C47" s="54"/>
      <c r="D47" s="74"/>
      <c r="E47" s="56"/>
      <c r="F47" s="56"/>
      <c r="G47" s="57"/>
    </row>
    <row r="48" spans="1:7" ht="13.8" thickBot="1" x14ac:dyDescent="0.3">
      <c r="A48" s="239"/>
      <c r="B48" s="12" t="s">
        <v>33</v>
      </c>
      <c r="C48" s="13" t="s">
        <v>1</v>
      </c>
      <c r="D48" s="66" t="s">
        <v>2</v>
      </c>
      <c r="E48" s="58" t="s">
        <v>3</v>
      </c>
      <c r="F48" s="59" t="s">
        <v>4</v>
      </c>
      <c r="G48" s="58" t="s">
        <v>5</v>
      </c>
    </row>
    <row r="49" spans="1:7" ht="13.8" thickBot="1" x14ac:dyDescent="0.3">
      <c r="A49" s="84"/>
      <c r="B49" s="85" t="s">
        <v>34</v>
      </c>
      <c r="C49" s="44">
        <v>29622688.760000002</v>
      </c>
      <c r="D49" s="86"/>
      <c r="E49" s="24" t="s">
        <v>35</v>
      </c>
      <c r="F49" s="18" t="s">
        <v>122</v>
      </c>
      <c r="G49" s="18" t="s">
        <v>22</v>
      </c>
    </row>
    <row r="50" spans="1:7" ht="13.8" thickBot="1" x14ac:dyDescent="0.3">
      <c r="A50" s="87"/>
      <c r="B50" s="88" t="s">
        <v>36</v>
      </c>
      <c r="C50" s="68">
        <v>24209628.649999999</v>
      </c>
      <c r="D50" s="89"/>
      <c r="E50" s="70" t="s">
        <v>35</v>
      </c>
      <c r="F50" s="70" t="s">
        <v>37</v>
      </c>
      <c r="G50" s="70" t="s">
        <v>38</v>
      </c>
    </row>
    <row r="51" spans="1:7" ht="13.8" thickBot="1" x14ac:dyDescent="0.3">
      <c r="A51" s="240"/>
      <c r="B51" s="88" t="s">
        <v>39</v>
      </c>
      <c r="C51" s="68">
        <v>2004552.46</v>
      </c>
      <c r="D51" s="60"/>
      <c r="E51" s="22" t="s">
        <v>35</v>
      </c>
      <c r="F51" s="22" t="s">
        <v>174</v>
      </c>
      <c r="G51" s="22" t="s">
        <v>40</v>
      </c>
    </row>
    <row r="52" spans="1:7" ht="13.8" thickBot="1" x14ac:dyDescent="0.3">
      <c r="A52" s="62"/>
      <c r="B52" s="63" t="s">
        <v>18</v>
      </c>
      <c r="C52" s="30">
        <f>SUM(C49:C51)</f>
        <v>55836869.869999997</v>
      </c>
      <c r="D52" s="90"/>
      <c r="E52" s="52"/>
      <c r="F52" s="52"/>
      <c r="G52" s="34"/>
    </row>
    <row r="53" spans="1:7" ht="13.8" thickBot="1" x14ac:dyDescent="0.3">
      <c r="A53" s="91"/>
      <c r="B53" s="92"/>
      <c r="C53" s="93"/>
      <c r="D53" s="94"/>
      <c r="E53" s="95"/>
      <c r="F53" s="95"/>
      <c r="G53" s="96"/>
    </row>
    <row r="54" spans="1:7" ht="13.8" thickBot="1" x14ac:dyDescent="0.3">
      <c r="A54" s="28"/>
      <c r="B54" s="106"/>
      <c r="C54" s="107"/>
      <c r="D54" s="106"/>
      <c r="E54" s="107"/>
      <c r="F54" s="120"/>
      <c r="G54" s="121"/>
    </row>
    <row r="55" spans="1:7" ht="13.8" thickBot="1" x14ac:dyDescent="0.3">
      <c r="A55" s="668"/>
      <c r="B55" s="43" t="s">
        <v>41</v>
      </c>
      <c r="C55" s="13" t="s">
        <v>1</v>
      </c>
      <c r="D55" s="1" t="s">
        <v>2</v>
      </c>
      <c r="E55" s="13" t="s">
        <v>3</v>
      </c>
      <c r="F55" s="14" t="s">
        <v>4</v>
      </c>
      <c r="G55" s="13" t="s">
        <v>5</v>
      </c>
    </row>
    <row r="56" spans="1:7" ht="13.8" thickBot="1" x14ac:dyDescent="0.3">
      <c r="A56" s="669"/>
      <c r="B56" s="119" t="s">
        <v>43</v>
      </c>
      <c r="C56" s="68">
        <v>3595275.05</v>
      </c>
      <c r="D56" s="357">
        <v>0.12</v>
      </c>
      <c r="E56" s="70" t="s">
        <v>206</v>
      </c>
      <c r="F56" s="70" t="s">
        <v>44</v>
      </c>
      <c r="G56" s="70" t="s">
        <v>42</v>
      </c>
    </row>
    <row r="57" spans="1:7" ht="13.8" thickBot="1" x14ac:dyDescent="0.3">
      <c r="A57" s="670"/>
      <c r="B57" s="119"/>
      <c r="C57" s="68"/>
      <c r="D57" s="122"/>
      <c r="E57" s="69" t="s">
        <v>29</v>
      </c>
      <c r="F57" s="69"/>
      <c r="G57" s="70"/>
    </row>
    <row r="58" spans="1:7" ht="13.8" thickBot="1" x14ac:dyDescent="0.3">
      <c r="A58" s="36"/>
      <c r="B58" s="29" t="s">
        <v>18</v>
      </c>
      <c r="C58" s="117">
        <f>SUM(C55:C57)</f>
        <v>3595275.05</v>
      </c>
      <c r="D58" s="90"/>
      <c r="E58" s="52"/>
      <c r="F58" s="52"/>
      <c r="G58" s="34"/>
    </row>
    <row r="59" spans="1:7" ht="13.8" thickBot="1" x14ac:dyDescent="0.3">
      <c r="A59" s="123"/>
      <c r="B59" s="28"/>
      <c r="C59" s="28"/>
      <c r="D59" s="73"/>
      <c r="E59" s="73"/>
      <c r="F59" s="73"/>
      <c r="G59" s="124"/>
    </row>
    <row r="60" spans="1:7" ht="13.8" thickBot="1" x14ac:dyDescent="0.3">
      <c r="A60" s="274"/>
      <c r="B60" s="210" t="s">
        <v>103</v>
      </c>
      <c r="C60" s="255" t="s">
        <v>1</v>
      </c>
      <c r="D60" s="256" t="s">
        <v>2</v>
      </c>
      <c r="E60" s="257" t="s">
        <v>3</v>
      </c>
      <c r="F60" s="258" t="s">
        <v>4</v>
      </c>
      <c r="G60" s="257" t="s">
        <v>5</v>
      </c>
    </row>
    <row r="61" spans="1:7" ht="13.8" thickBot="1" x14ac:dyDescent="0.3">
      <c r="A61" s="138"/>
      <c r="B61" s="99" t="s">
        <v>47</v>
      </c>
      <c r="C61" s="25">
        <v>2372658.27</v>
      </c>
      <c r="D61" s="340">
        <v>-0.19670000000000001</v>
      </c>
      <c r="E61" s="26">
        <v>1.7517005636</v>
      </c>
      <c r="F61" s="115">
        <v>1354.488499</v>
      </c>
      <c r="G61" s="115" t="s">
        <v>22</v>
      </c>
    </row>
    <row r="62" spans="1:7" ht="13.8" thickBot="1" x14ac:dyDescent="0.3">
      <c r="A62" s="138"/>
      <c r="B62" s="43"/>
      <c r="C62" s="44"/>
      <c r="D62" s="126"/>
      <c r="E62" s="18"/>
      <c r="F62" s="18"/>
      <c r="G62" s="18"/>
    </row>
    <row r="63" spans="1:7" ht="13.8" thickBot="1" x14ac:dyDescent="0.3">
      <c r="A63" s="138"/>
      <c r="B63" s="99"/>
      <c r="C63" s="44"/>
      <c r="D63" s="139"/>
      <c r="E63" s="47"/>
      <c r="F63" s="47"/>
      <c r="G63" s="101"/>
    </row>
    <row r="64" spans="1:7" ht="13.8" thickBot="1" x14ac:dyDescent="0.3">
      <c r="A64" s="49"/>
      <c r="B64" s="29" t="s">
        <v>18</v>
      </c>
      <c r="C64" s="117">
        <f>SUM(C60:C63)</f>
        <v>2372658.27</v>
      </c>
      <c r="D64" s="141"/>
      <c r="E64" s="128"/>
      <c r="F64" s="129"/>
      <c r="G64" s="130"/>
    </row>
    <row r="65" spans="1:7" ht="13.8" thickBot="1" x14ac:dyDescent="0.3">
      <c r="A65" s="73"/>
      <c r="B65" s="53"/>
      <c r="C65" s="107"/>
      <c r="D65" s="132"/>
      <c r="E65" s="133"/>
      <c r="F65" s="142"/>
      <c r="G65" s="143"/>
    </row>
    <row r="66" spans="1:7" ht="13.8" thickBot="1" x14ac:dyDescent="0.3">
      <c r="A66" s="28"/>
      <c r="B66" s="43" t="s">
        <v>45</v>
      </c>
      <c r="C66" s="13" t="s">
        <v>1</v>
      </c>
      <c r="D66" s="1" t="s">
        <v>2</v>
      </c>
      <c r="E66" s="13" t="s">
        <v>3</v>
      </c>
      <c r="F66" s="14" t="s">
        <v>4</v>
      </c>
      <c r="G66" s="13" t="s">
        <v>5</v>
      </c>
    </row>
    <row r="67" spans="1:7" ht="13.8" thickBot="1" x14ac:dyDescent="0.3">
      <c r="A67" s="28"/>
      <c r="B67" s="171" t="s">
        <v>107</v>
      </c>
      <c r="C67" s="44">
        <v>1891092.58</v>
      </c>
      <c r="D67" s="343">
        <v>-0.17</v>
      </c>
      <c r="E67" s="61" t="s">
        <v>189</v>
      </c>
      <c r="F67" s="61" t="s">
        <v>136</v>
      </c>
      <c r="G67" s="101"/>
    </row>
    <row r="68" spans="1:7" ht="13.8" thickBot="1" x14ac:dyDescent="0.3">
      <c r="A68" s="28"/>
      <c r="B68" s="99" t="s">
        <v>48</v>
      </c>
      <c r="C68" s="44">
        <v>1618673.97</v>
      </c>
      <c r="D68" s="340">
        <v>-0.04</v>
      </c>
      <c r="E68" s="18" t="s">
        <v>190</v>
      </c>
      <c r="F68" s="24" t="s">
        <v>89</v>
      </c>
      <c r="G68" s="24" t="s">
        <v>105</v>
      </c>
    </row>
    <row r="69" spans="1:7" ht="13.8" thickBot="1" x14ac:dyDescent="0.3">
      <c r="A69" s="28"/>
      <c r="B69" s="99" t="s">
        <v>110</v>
      </c>
      <c r="C69" s="25">
        <v>1039904.52</v>
      </c>
      <c r="D69" s="284">
        <v>1.82</v>
      </c>
      <c r="E69" s="18" t="s">
        <v>191</v>
      </c>
      <c r="F69" s="24" t="s">
        <v>111</v>
      </c>
      <c r="G69" s="13"/>
    </row>
    <row r="70" spans="1:7" ht="13.8" thickBot="1" x14ac:dyDescent="0.3">
      <c r="A70" s="49"/>
      <c r="B70" s="63" t="s">
        <v>18</v>
      </c>
      <c r="C70" s="290">
        <f>SUM(C66:C69)</f>
        <v>4549671.07</v>
      </c>
      <c r="D70" s="132"/>
      <c r="E70" s="133"/>
      <c r="F70" s="142"/>
      <c r="G70" s="143"/>
    </row>
    <row r="71" spans="1:7" ht="13.8" thickBot="1" x14ac:dyDescent="0.3">
      <c r="A71" s="83"/>
      <c r="B71" s="132"/>
      <c r="C71" s="133"/>
      <c r="D71" s="134"/>
      <c r="E71" s="135"/>
      <c r="F71" s="136"/>
      <c r="G71" s="137"/>
    </row>
    <row r="72" spans="1:7" ht="13.8" thickBot="1" x14ac:dyDescent="0.3">
      <c r="A72" s="273"/>
      <c r="B72" s="210" t="s">
        <v>94</v>
      </c>
      <c r="C72" s="255" t="s">
        <v>1</v>
      </c>
      <c r="D72" s="256" t="s">
        <v>2</v>
      </c>
      <c r="E72" s="257" t="s">
        <v>3</v>
      </c>
      <c r="F72" s="258" t="s">
        <v>4</v>
      </c>
      <c r="G72" s="257" t="s">
        <v>5</v>
      </c>
    </row>
    <row r="73" spans="1:7" ht="15.6" thickBot="1" x14ac:dyDescent="0.3">
      <c r="A73" s="149"/>
      <c r="B73" s="171" t="s">
        <v>130</v>
      </c>
      <c r="C73" s="44">
        <v>751565.19</v>
      </c>
      <c r="D73" s="350">
        <v>0.9</v>
      </c>
      <c r="E73" s="18" t="s">
        <v>179</v>
      </c>
      <c r="F73" s="18" t="s">
        <v>49</v>
      </c>
      <c r="G73" s="18" t="s">
        <v>30</v>
      </c>
    </row>
    <row r="74" spans="1:7" ht="15.6" thickBot="1" x14ac:dyDescent="0.3">
      <c r="A74" s="149"/>
      <c r="B74" s="279" t="s">
        <v>103</v>
      </c>
      <c r="C74" s="264"/>
      <c r="D74" s="280"/>
      <c r="E74" s="262" t="s">
        <v>109</v>
      </c>
      <c r="F74" s="262"/>
      <c r="G74" s="262"/>
    </row>
    <row r="75" spans="1:7" ht="15.6" thickBot="1" x14ac:dyDescent="0.3">
      <c r="A75" s="149"/>
      <c r="B75" s="45" t="s">
        <v>78</v>
      </c>
      <c r="C75" s="44">
        <v>409482.9</v>
      </c>
      <c r="D75" s="340">
        <v>-0.13</v>
      </c>
      <c r="E75" s="18" t="s">
        <v>178</v>
      </c>
      <c r="F75" s="24" t="s">
        <v>79</v>
      </c>
      <c r="G75" s="24" t="s">
        <v>80</v>
      </c>
    </row>
    <row r="76" spans="1:7" ht="13.8" thickBot="1" x14ac:dyDescent="0.3">
      <c r="B76" s="144"/>
      <c r="C76" s="13"/>
      <c r="D76" s="145"/>
      <c r="E76" s="146"/>
      <c r="F76" s="146"/>
      <c r="G76" s="147"/>
    </row>
    <row r="77" spans="1:7" ht="13.8" thickBot="1" x14ac:dyDescent="0.3">
      <c r="A77" s="150"/>
      <c r="B77" s="29" t="s">
        <v>18</v>
      </c>
      <c r="C77" s="117">
        <f>SUM(C75+C73)</f>
        <v>1161048.0899999999</v>
      </c>
      <c r="D77" s="151"/>
      <c r="E77" s="152"/>
      <c r="F77" s="152"/>
      <c r="G77" s="153"/>
    </row>
    <row r="78" spans="1:7" ht="13.8" thickBot="1" x14ac:dyDescent="0.3">
      <c r="A78" s="35"/>
      <c r="B78" s="154"/>
      <c r="C78" s="155"/>
      <c r="D78" s="156"/>
      <c r="E78" s="56"/>
      <c r="F78" s="56"/>
      <c r="G78" s="157"/>
    </row>
    <row r="79" spans="1:7" ht="13.8" thickBot="1" x14ac:dyDescent="0.3">
      <c r="A79" s="158"/>
      <c r="B79" s="43" t="s">
        <v>45</v>
      </c>
      <c r="C79" s="13" t="s">
        <v>1</v>
      </c>
      <c r="D79" s="66" t="s">
        <v>2</v>
      </c>
      <c r="E79" s="58" t="s">
        <v>3</v>
      </c>
      <c r="F79" s="59" t="s">
        <v>4</v>
      </c>
      <c r="G79" s="58" t="s">
        <v>5</v>
      </c>
    </row>
    <row r="80" spans="1:7" ht="13.8" thickBot="1" x14ac:dyDescent="0.3">
      <c r="A80" s="148"/>
      <c r="B80" s="99" t="s">
        <v>87</v>
      </c>
      <c r="C80" s="44">
        <v>677113.36</v>
      </c>
      <c r="D80" s="340">
        <v>-0.56999999999999995</v>
      </c>
      <c r="E80" s="18" t="s">
        <v>195</v>
      </c>
      <c r="F80" s="18" t="s">
        <v>50</v>
      </c>
      <c r="G80" s="159" t="s">
        <v>30</v>
      </c>
    </row>
    <row r="81" spans="1:7" ht="13.8" thickBot="1" x14ac:dyDescent="0.3">
      <c r="A81" s="148"/>
      <c r="B81" s="160"/>
      <c r="C81" s="68"/>
      <c r="D81" s="71"/>
      <c r="E81" s="22"/>
      <c r="F81" s="22"/>
      <c r="G81" s="161"/>
    </row>
    <row r="82" spans="1:7" ht="13.8" thickBot="1" x14ac:dyDescent="0.3">
      <c r="A82" s="49"/>
      <c r="B82" s="29" t="s">
        <v>18</v>
      </c>
      <c r="C82" s="117">
        <f>SUM(C78:C81)</f>
        <v>677113.36</v>
      </c>
      <c r="D82" s="90"/>
      <c r="E82" s="52"/>
      <c r="F82" s="52"/>
      <c r="G82" s="162"/>
    </row>
    <row r="83" spans="1:7" ht="13.8" thickBot="1" x14ac:dyDescent="0.3">
      <c r="A83" s="163"/>
      <c r="B83" s="164"/>
      <c r="C83" s="165"/>
      <c r="D83" s="166"/>
      <c r="E83" s="167"/>
      <c r="F83" s="167"/>
      <c r="G83" s="168"/>
    </row>
    <row r="84" spans="1:7" ht="13.8" thickBot="1" x14ac:dyDescent="0.3">
      <c r="A84" s="169"/>
      <c r="B84" s="43" t="s">
        <v>45</v>
      </c>
      <c r="C84" s="13" t="s">
        <v>1</v>
      </c>
      <c r="D84" s="170" t="s">
        <v>2</v>
      </c>
      <c r="E84" s="58" t="s">
        <v>3</v>
      </c>
      <c r="F84" s="59" t="s">
        <v>4</v>
      </c>
      <c r="G84" s="58" t="s">
        <v>5</v>
      </c>
    </row>
    <row r="85" spans="1:7" ht="13.8" thickBot="1" x14ac:dyDescent="0.3">
      <c r="A85" s="169"/>
      <c r="B85" s="99" t="s">
        <v>108</v>
      </c>
      <c r="C85" s="68">
        <v>1231488.4099999999</v>
      </c>
      <c r="D85" s="343">
        <v>-4.12</v>
      </c>
      <c r="E85" s="61" t="s">
        <v>180</v>
      </c>
      <c r="F85" s="61" t="s">
        <v>138</v>
      </c>
      <c r="G85" s="172" t="s">
        <v>105</v>
      </c>
    </row>
    <row r="86" spans="1:7" ht="13.8" thickBot="1" x14ac:dyDescent="0.3">
      <c r="A86" s="169"/>
      <c r="B86" s="313"/>
      <c r="C86" s="78"/>
      <c r="D86" s="79"/>
      <c r="E86" s="61"/>
      <c r="F86" s="61"/>
      <c r="G86" s="172"/>
    </row>
    <row r="87" spans="1:7" ht="13.8" thickBot="1" x14ac:dyDescent="0.3">
      <c r="A87" s="219"/>
      <c r="B87" s="77" t="s">
        <v>18</v>
      </c>
      <c r="C87" s="117">
        <f>SUM(C83:C86)</f>
        <v>1231488.4099999999</v>
      </c>
      <c r="D87" s="90"/>
      <c r="E87" s="52"/>
      <c r="F87" s="52"/>
      <c r="G87" s="162"/>
    </row>
    <row r="88" spans="1:7" ht="13.8" thickBot="1" x14ac:dyDescent="0.3">
      <c r="A88" s="289"/>
      <c r="B88" s="154"/>
      <c r="C88" s="314"/>
      <c r="D88" s="156"/>
      <c r="E88" s="56"/>
      <c r="F88" s="56"/>
      <c r="G88" s="157"/>
    </row>
    <row r="89" spans="1:7" ht="13.8" thickBot="1" x14ac:dyDescent="0.3">
      <c r="A89" s="138"/>
      <c r="B89" s="312" t="s">
        <v>45</v>
      </c>
      <c r="C89" s="58" t="s">
        <v>1</v>
      </c>
      <c r="D89" s="66" t="s">
        <v>2</v>
      </c>
      <c r="E89" s="58" t="s">
        <v>3</v>
      </c>
      <c r="F89" s="59" t="s">
        <v>4</v>
      </c>
      <c r="G89" s="58" t="s">
        <v>5</v>
      </c>
    </row>
    <row r="90" spans="1:7" ht="13.8" thickBot="1" x14ac:dyDescent="0.3">
      <c r="A90" s="138"/>
      <c r="B90" s="85" t="s">
        <v>123</v>
      </c>
      <c r="C90" s="25">
        <v>854161.66</v>
      </c>
      <c r="D90" s="343">
        <v>-0.4</v>
      </c>
      <c r="E90" s="118">
        <v>0.55212967000000002</v>
      </c>
      <c r="F90" s="18" t="s">
        <v>183</v>
      </c>
      <c r="G90" s="115" t="s">
        <v>42</v>
      </c>
    </row>
    <row r="91" spans="1:7" ht="13.8" thickBot="1" x14ac:dyDescent="0.3">
      <c r="A91" s="138"/>
      <c r="B91" s="85" t="s">
        <v>112</v>
      </c>
      <c r="C91" s="25">
        <v>925874.82</v>
      </c>
      <c r="D91" s="348">
        <v>0.96</v>
      </c>
      <c r="E91" s="179">
        <v>105053.658</v>
      </c>
      <c r="F91" s="61" t="s">
        <v>176</v>
      </c>
      <c r="G91" s="101" t="s">
        <v>25</v>
      </c>
    </row>
    <row r="92" spans="1:7" ht="13.8" thickBot="1" x14ac:dyDescent="0.3">
      <c r="A92" s="274"/>
      <c r="B92" s="260" t="s">
        <v>97</v>
      </c>
      <c r="C92" s="264"/>
      <c r="D92" s="275"/>
      <c r="E92" s="276"/>
      <c r="F92" s="277"/>
      <c r="G92" s="278"/>
    </row>
    <row r="93" spans="1:7" ht="13.8" thickBot="1" x14ac:dyDescent="0.3">
      <c r="A93" s="138"/>
      <c r="B93" s="85" t="s">
        <v>124</v>
      </c>
      <c r="C93" s="174">
        <v>774970.89</v>
      </c>
      <c r="D93" s="358">
        <v>3.99</v>
      </c>
      <c r="E93" s="140">
        <v>0.91606454999999998</v>
      </c>
      <c r="F93" s="101">
        <v>845978.47678699996</v>
      </c>
      <c r="G93" s="101" t="s">
        <v>51</v>
      </c>
    </row>
    <row r="94" spans="1:7" ht="13.8" thickBot="1" x14ac:dyDescent="0.3">
      <c r="A94" s="49"/>
      <c r="B94" s="29" t="s">
        <v>18</v>
      </c>
      <c r="C94" s="117">
        <f>SUM(C90:C93)</f>
        <v>2555007.37</v>
      </c>
      <c r="D94" s="102"/>
      <c r="E94" s="103"/>
      <c r="F94" s="104"/>
      <c r="G94" s="105"/>
    </row>
    <row r="95" spans="1:7" ht="13.8" thickBot="1" x14ac:dyDescent="0.3">
      <c r="A95" s="123"/>
      <c r="B95" s="53"/>
      <c r="C95" s="107"/>
      <c r="D95" s="108"/>
      <c r="E95" s="109"/>
      <c r="F95" s="110"/>
      <c r="G95" s="111"/>
    </row>
    <row r="96" spans="1:7" ht="13.8" thickBot="1" x14ac:dyDescent="0.3">
      <c r="A96" s="36"/>
      <c r="B96" s="43" t="s">
        <v>45</v>
      </c>
      <c r="C96" s="13" t="s">
        <v>1</v>
      </c>
      <c r="D96" s="175" t="s">
        <v>2</v>
      </c>
      <c r="E96" s="189" t="s">
        <v>3</v>
      </c>
      <c r="F96" s="59" t="s">
        <v>4</v>
      </c>
      <c r="G96" s="58" t="s">
        <v>5</v>
      </c>
    </row>
    <row r="97" spans="1:7" ht="13.8" thickBot="1" x14ac:dyDescent="0.3">
      <c r="A97" s="36"/>
      <c r="B97" s="171" t="s">
        <v>131</v>
      </c>
      <c r="C97" s="25">
        <v>4957611.74</v>
      </c>
      <c r="D97" s="350">
        <v>1.0900000000000001</v>
      </c>
      <c r="E97" s="118">
        <v>1.4912452199999999</v>
      </c>
      <c r="F97" s="115">
        <v>3324477.8983487999</v>
      </c>
      <c r="G97" s="115" t="s">
        <v>22</v>
      </c>
    </row>
    <row r="98" spans="1:7" ht="13.8" thickBot="1" x14ac:dyDescent="0.3">
      <c r="A98" s="244"/>
      <c r="B98" s="245" t="s">
        <v>91</v>
      </c>
      <c r="C98" s="246"/>
      <c r="D98" s="247"/>
      <c r="E98" s="248"/>
      <c r="F98" s="249"/>
      <c r="G98" s="249"/>
    </row>
    <row r="99" spans="1:7" ht="13.8" thickBot="1" x14ac:dyDescent="0.3">
      <c r="A99" s="36"/>
      <c r="B99" s="99" t="s">
        <v>81</v>
      </c>
      <c r="C99" s="25">
        <v>936636.38</v>
      </c>
      <c r="D99" s="348">
        <v>1.32</v>
      </c>
      <c r="E99" s="241">
        <v>1.0624096000000001</v>
      </c>
      <c r="F99" s="214">
        <v>881615.13303000003</v>
      </c>
      <c r="G99" s="101" t="s">
        <v>7</v>
      </c>
    </row>
    <row r="100" spans="1:7" ht="13.8" thickBot="1" x14ac:dyDescent="0.3">
      <c r="A100" s="36" t="s">
        <v>109</v>
      </c>
      <c r="B100" s="99" t="s">
        <v>93</v>
      </c>
      <c r="C100" s="25">
        <v>4019576.38</v>
      </c>
      <c r="D100" s="348">
        <v>0.63</v>
      </c>
      <c r="E100" s="232">
        <v>1.6173484499999999</v>
      </c>
      <c r="F100" s="366" t="s">
        <v>177</v>
      </c>
      <c r="G100" s="101" t="s">
        <v>30</v>
      </c>
    </row>
    <row r="101" spans="1:7" ht="13.8" thickBot="1" x14ac:dyDescent="0.3">
      <c r="A101" s="173"/>
      <c r="B101" s="182" t="s">
        <v>18</v>
      </c>
      <c r="C101" s="30">
        <f>SUM(C97:C100)</f>
        <v>9913824.5</v>
      </c>
      <c r="D101" s="151"/>
      <c r="E101" s="183"/>
      <c r="F101" s="152"/>
      <c r="G101" s="153"/>
    </row>
    <row r="102" spans="1:7" ht="13.8" thickBot="1" x14ac:dyDescent="0.3">
      <c r="A102" s="184"/>
      <c r="B102" s="53"/>
      <c r="C102" s="54"/>
      <c r="D102" s="200"/>
      <c r="E102" s="200"/>
      <c r="F102" s="201"/>
      <c r="G102" s="202"/>
    </row>
    <row r="103" spans="1:7" ht="13.8" thickBot="1" x14ac:dyDescent="0.3">
      <c r="A103" s="184"/>
      <c r="B103" s="206" t="s">
        <v>102</v>
      </c>
      <c r="C103" s="13" t="s">
        <v>1</v>
      </c>
      <c r="D103" s="175" t="s">
        <v>2</v>
      </c>
      <c r="E103" s="189" t="s">
        <v>3</v>
      </c>
      <c r="F103" s="59" t="s">
        <v>4</v>
      </c>
      <c r="G103" s="58" t="s">
        <v>5</v>
      </c>
    </row>
    <row r="104" spans="1:7" ht="13.8" thickBot="1" x14ac:dyDescent="0.3">
      <c r="A104" s="184"/>
      <c r="B104" s="347" t="s">
        <v>135</v>
      </c>
      <c r="C104" s="339">
        <v>994570.26</v>
      </c>
      <c r="D104" s="379">
        <v>-0.01</v>
      </c>
      <c r="E104" s="337">
        <v>89330202780</v>
      </c>
      <c r="F104" s="338" t="s">
        <v>141</v>
      </c>
      <c r="G104" s="101" t="s">
        <v>7</v>
      </c>
    </row>
    <row r="105" spans="1:7" ht="13.8" thickBot="1" x14ac:dyDescent="0.3">
      <c r="A105" s="184"/>
      <c r="B105" s="328"/>
      <c r="C105" s="329"/>
      <c r="D105" s="330"/>
      <c r="E105" s="330"/>
      <c r="F105" s="331"/>
      <c r="G105" s="330"/>
    </row>
    <row r="106" spans="1:7" ht="13.8" thickBot="1" x14ac:dyDescent="0.3">
      <c r="A106" s="184"/>
      <c r="B106" s="116" t="s">
        <v>18</v>
      </c>
      <c r="C106" s="207">
        <v>994570.26</v>
      </c>
      <c r="D106" s="200"/>
      <c r="E106" s="200"/>
      <c r="F106" s="201"/>
      <c r="G106" s="202"/>
    </row>
    <row r="107" spans="1:7" ht="13.8" thickBot="1" x14ac:dyDescent="0.3">
      <c r="A107" s="184"/>
      <c r="B107" s="53"/>
      <c r="C107" s="54"/>
      <c r="D107" s="185"/>
      <c r="E107" s="185"/>
      <c r="F107" s="186"/>
      <c r="G107" s="187"/>
    </row>
    <row r="108" spans="1:7" ht="13.8" thickBot="1" x14ac:dyDescent="0.3">
      <c r="A108" s="250"/>
      <c r="B108" s="251" t="s">
        <v>92</v>
      </c>
      <c r="C108" s="13" t="s">
        <v>1</v>
      </c>
      <c r="D108" s="188" t="s">
        <v>2</v>
      </c>
      <c r="E108" s="189" t="s">
        <v>3</v>
      </c>
      <c r="F108" s="59" t="s">
        <v>4</v>
      </c>
      <c r="G108" s="58" t="s">
        <v>5</v>
      </c>
    </row>
    <row r="109" spans="1:7" ht="13.8" thickBot="1" x14ac:dyDescent="0.3">
      <c r="A109" s="184"/>
      <c r="B109" s="190" t="s">
        <v>52</v>
      </c>
      <c r="C109" s="25">
        <v>1395274.26</v>
      </c>
      <c r="D109" s="350">
        <v>3.41</v>
      </c>
      <c r="E109" s="191">
        <v>134.85478939999999</v>
      </c>
      <c r="F109" s="192">
        <v>10346.494010599999</v>
      </c>
      <c r="G109" s="115" t="s">
        <v>42</v>
      </c>
    </row>
    <row r="110" spans="1:7" ht="13.8" thickBot="1" x14ac:dyDescent="0.3">
      <c r="A110" s="184"/>
      <c r="B110" s="190" t="s">
        <v>53</v>
      </c>
      <c r="C110" s="25">
        <v>1727256.66</v>
      </c>
      <c r="D110" s="350">
        <v>1.68</v>
      </c>
      <c r="E110" s="191">
        <v>1.3752803</v>
      </c>
      <c r="F110" s="368" t="s">
        <v>186</v>
      </c>
      <c r="G110" s="115" t="s">
        <v>25</v>
      </c>
    </row>
    <row r="111" spans="1:7" ht="13.8" thickBot="1" x14ac:dyDescent="0.3">
      <c r="A111" s="184"/>
      <c r="B111" s="194" t="s">
        <v>54</v>
      </c>
      <c r="C111" s="25">
        <v>1710401.44</v>
      </c>
      <c r="D111" s="350">
        <v>1.75</v>
      </c>
      <c r="E111" s="191">
        <v>1.2619199999999999</v>
      </c>
      <c r="F111" s="308" t="s">
        <v>114</v>
      </c>
      <c r="G111" s="115" t="s">
        <v>42</v>
      </c>
    </row>
    <row r="112" spans="1:7" ht="13.8" thickBot="1" x14ac:dyDescent="0.3">
      <c r="A112" s="131"/>
      <c r="B112" s="195"/>
      <c r="C112" s="25"/>
      <c r="D112" s="178"/>
      <c r="E112" s="179"/>
      <c r="F112" s="180"/>
      <c r="G112" s="181"/>
    </row>
    <row r="113" spans="1:7" ht="13.8" thickBot="1" x14ac:dyDescent="0.3">
      <c r="A113" s="184"/>
      <c r="B113" s="182" t="s">
        <v>18</v>
      </c>
      <c r="C113" s="30">
        <f>SUM(C109:C112)</f>
        <v>4832932.3599999994</v>
      </c>
      <c r="D113" s="151"/>
      <c r="E113" s="183"/>
      <c r="F113" s="152"/>
      <c r="G113" s="153"/>
    </row>
    <row r="114" spans="1:7" ht="13.8" thickBot="1" x14ac:dyDescent="0.3">
      <c r="A114" s="184"/>
      <c r="B114" s="53"/>
      <c r="C114" s="54"/>
      <c r="D114" s="185"/>
      <c r="E114" s="185"/>
      <c r="F114" s="186"/>
      <c r="G114" s="187"/>
    </row>
    <row r="115" spans="1:7" ht="13.8" thickBot="1" x14ac:dyDescent="0.3">
      <c r="A115" s="173"/>
      <c r="B115" s="12" t="s">
        <v>45</v>
      </c>
      <c r="C115" s="13" t="s">
        <v>1</v>
      </c>
      <c r="D115" s="175" t="s">
        <v>2</v>
      </c>
      <c r="E115" s="176" t="s">
        <v>3</v>
      </c>
      <c r="F115" s="59" t="s">
        <v>4</v>
      </c>
      <c r="G115" s="58" t="s">
        <v>5</v>
      </c>
    </row>
    <row r="116" spans="1:7" ht="13.8" thickBot="1" x14ac:dyDescent="0.3">
      <c r="A116" s="184"/>
      <c r="B116" s="196" t="s">
        <v>55</v>
      </c>
      <c r="C116" s="25">
        <v>1349568</v>
      </c>
      <c r="D116" s="373">
        <v>0.08</v>
      </c>
      <c r="E116" s="332">
        <v>1.1035265999999999</v>
      </c>
      <c r="F116" s="193">
        <v>1222959.20386</v>
      </c>
      <c r="G116" s="115" t="s">
        <v>42</v>
      </c>
    </row>
    <row r="117" spans="1:7" ht="13.8" thickBot="1" x14ac:dyDescent="0.3">
      <c r="A117" s="184"/>
      <c r="B117" s="245" t="s">
        <v>91</v>
      </c>
      <c r="C117" s="25"/>
      <c r="D117" s="243"/>
      <c r="E117" s="241"/>
      <c r="F117" s="242"/>
      <c r="G117" s="101"/>
    </row>
    <row r="118" spans="1:7" ht="13.8" thickBot="1" x14ac:dyDescent="0.3">
      <c r="A118" s="131"/>
      <c r="B118" s="196" t="s">
        <v>90</v>
      </c>
      <c r="C118" s="25">
        <v>1066101.23</v>
      </c>
      <c r="D118" s="374">
        <v>3.42</v>
      </c>
      <c r="E118" s="100">
        <v>1.5173901999999999</v>
      </c>
      <c r="F118" s="242">
        <v>702588.71621999994</v>
      </c>
      <c r="G118" s="181"/>
    </row>
    <row r="119" spans="1:7" ht="13.8" thickBot="1" x14ac:dyDescent="0.3">
      <c r="A119" s="184"/>
      <c r="B119" s="182" t="s">
        <v>18</v>
      </c>
      <c r="C119" s="30">
        <f>SUM(C116:C118)</f>
        <v>2415669.23</v>
      </c>
      <c r="D119" s="151"/>
      <c r="E119" s="183"/>
      <c r="F119" s="152"/>
      <c r="G119" s="153"/>
    </row>
    <row r="120" spans="1:7" ht="13.8" thickBot="1" x14ac:dyDescent="0.3">
      <c r="A120" s="184"/>
      <c r="B120" s="53"/>
      <c r="C120" s="54"/>
      <c r="D120" s="185"/>
      <c r="E120" s="185"/>
      <c r="F120" s="186"/>
      <c r="G120" s="187"/>
    </row>
    <row r="121" spans="1:7" ht="13.8" thickBot="1" x14ac:dyDescent="0.3">
      <c r="A121" s="173"/>
      <c r="B121" s="12" t="s">
        <v>45</v>
      </c>
      <c r="C121" s="13" t="s">
        <v>1</v>
      </c>
      <c r="D121" s="175" t="s">
        <v>2</v>
      </c>
      <c r="E121" s="176" t="s">
        <v>3</v>
      </c>
      <c r="F121" s="59" t="s">
        <v>4</v>
      </c>
      <c r="G121" s="58" t="s">
        <v>5</v>
      </c>
    </row>
    <row r="122" spans="1:7" ht="13.8" thickBot="1" x14ac:dyDescent="0.3">
      <c r="A122" s="184"/>
      <c r="B122" s="311" t="s">
        <v>115</v>
      </c>
      <c r="C122" s="25">
        <v>749720.32</v>
      </c>
      <c r="D122" s="340">
        <v>-0.02</v>
      </c>
      <c r="E122" s="197">
        <v>97.178010499999999</v>
      </c>
      <c r="F122" s="193">
        <v>7714.9173992300002</v>
      </c>
      <c r="G122" s="115" t="s">
        <v>42</v>
      </c>
    </row>
    <row r="123" spans="1:7" ht="13.8" thickBot="1" x14ac:dyDescent="0.3">
      <c r="A123" s="131"/>
      <c r="B123" s="195"/>
      <c r="C123" s="25"/>
      <c r="D123" s="178"/>
      <c r="E123" s="179"/>
      <c r="F123" s="180"/>
      <c r="G123" s="181"/>
    </row>
    <row r="124" spans="1:7" ht="13.8" thickBot="1" x14ac:dyDescent="0.3">
      <c r="A124" s="184"/>
      <c r="B124" s="182" t="s">
        <v>18</v>
      </c>
      <c r="C124" s="30">
        <f>SUM(C122:C123)</f>
        <v>749720.32</v>
      </c>
      <c r="D124" s="151"/>
      <c r="E124" s="183"/>
      <c r="F124" s="152"/>
      <c r="G124" s="153"/>
    </row>
    <row r="125" spans="1:7" ht="13.8" thickBot="1" x14ac:dyDescent="0.3">
      <c r="A125" s="184"/>
      <c r="B125" s="53"/>
      <c r="C125" s="54"/>
      <c r="D125" s="185"/>
      <c r="E125" s="185"/>
      <c r="F125" s="186"/>
      <c r="G125" s="187"/>
    </row>
    <row r="126" spans="1:7" ht="13.8" thickBot="1" x14ac:dyDescent="0.3">
      <c r="A126" s="173"/>
      <c r="B126" s="12" t="s">
        <v>45</v>
      </c>
      <c r="C126" s="13" t="s">
        <v>1</v>
      </c>
      <c r="D126" s="175" t="s">
        <v>2</v>
      </c>
      <c r="E126" s="176" t="s">
        <v>3</v>
      </c>
      <c r="F126" s="59" t="s">
        <v>4</v>
      </c>
      <c r="G126" s="58" t="s">
        <v>5</v>
      </c>
    </row>
    <row r="127" spans="1:7" ht="13.8" thickBot="1" x14ac:dyDescent="0.3">
      <c r="A127" s="184"/>
      <c r="B127" s="196" t="s">
        <v>56</v>
      </c>
      <c r="C127" s="44">
        <v>1276424.21</v>
      </c>
      <c r="D127" s="340">
        <v>0.35</v>
      </c>
      <c r="E127" s="334">
        <v>10.79072038</v>
      </c>
      <c r="F127" s="114">
        <v>34.31950470132</v>
      </c>
      <c r="G127" s="115" t="s">
        <v>42</v>
      </c>
    </row>
    <row r="128" spans="1:7" ht="13.8" thickBot="1" x14ac:dyDescent="0.3">
      <c r="A128" s="131"/>
      <c r="B128" s="195"/>
      <c r="C128" s="25"/>
      <c r="D128" s="178"/>
      <c r="E128" s="179"/>
      <c r="F128" s="180"/>
      <c r="G128" s="181"/>
    </row>
    <row r="129" spans="1:7" ht="13.8" thickBot="1" x14ac:dyDescent="0.3">
      <c r="A129" s="184"/>
      <c r="B129" s="182" t="s">
        <v>18</v>
      </c>
      <c r="C129" s="30">
        <f>SUM(C127:C128)</f>
        <v>1276424.21</v>
      </c>
      <c r="D129" s="151"/>
      <c r="E129" s="183"/>
      <c r="F129" s="152"/>
      <c r="G129" s="153"/>
    </row>
    <row r="130" spans="1:7" x14ac:dyDescent="0.25">
      <c r="A130" s="184"/>
      <c r="B130" s="53"/>
      <c r="C130" s="54"/>
      <c r="D130" s="200"/>
      <c r="E130" s="200"/>
      <c r="F130" s="201"/>
      <c r="G130" s="200"/>
    </row>
    <row r="131" spans="1:7" ht="13.8" thickBot="1" x14ac:dyDescent="0.3">
      <c r="A131" s="184"/>
      <c r="B131" s="53"/>
      <c r="C131" s="54"/>
      <c r="D131" s="200"/>
      <c r="E131" s="200"/>
      <c r="F131" s="201"/>
      <c r="G131" s="202"/>
    </row>
    <row r="132" spans="1:7" ht="13.8" thickBot="1" x14ac:dyDescent="0.3">
      <c r="A132" s="671"/>
      <c r="B132" s="12" t="s">
        <v>45</v>
      </c>
      <c r="C132" s="13" t="s">
        <v>1</v>
      </c>
      <c r="D132" s="1" t="s">
        <v>2</v>
      </c>
      <c r="E132" s="13" t="s">
        <v>3</v>
      </c>
      <c r="F132" s="14" t="s">
        <v>4</v>
      </c>
      <c r="G132" s="13" t="s">
        <v>5</v>
      </c>
    </row>
    <row r="133" spans="1:7" ht="13.8" thickBot="1" x14ac:dyDescent="0.3">
      <c r="A133" s="672"/>
      <c r="B133" s="97" t="s">
        <v>113</v>
      </c>
      <c r="C133" s="98">
        <v>366118.71</v>
      </c>
      <c r="D133" s="341">
        <v>-1.2451000000000001</v>
      </c>
      <c r="E133" s="125">
        <v>1.3550198</v>
      </c>
      <c r="F133" s="22" t="s">
        <v>125</v>
      </c>
      <c r="G133" s="198" t="s">
        <v>25</v>
      </c>
    </row>
    <row r="134" spans="1:7" ht="13.8" thickBot="1" x14ac:dyDescent="0.3">
      <c r="A134" s="673"/>
      <c r="B134" s="12"/>
      <c r="C134" s="199"/>
      <c r="D134" s="145"/>
      <c r="E134" s="147"/>
      <c r="F134" s="146"/>
      <c r="G134" s="147"/>
    </row>
    <row r="135" spans="1:7" ht="13.8" thickBot="1" x14ac:dyDescent="0.3">
      <c r="A135" s="184"/>
      <c r="B135" s="29" t="s">
        <v>18</v>
      </c>
      <c r="C135" s="30">
        <f>SUM(C133:C134)</f>
        <v>366118.71</v>
      </c>
      <c r="D135" s="200"/>
      <c r="E135" s="200"/>
      <c r="F135" s="201"/>
      <c r="G135" s="202"/>
    </row>
    <row r="136" spans="1:7" ht="13.8" thickBot="1" x14ac:dyDescent="0.3">
      <c r="A136" s="184"/>
      <c r="B136" s="53"/>
      <c r="C136" s="54"/>
      <c r="D136" s="200"/>
      <c r="E136" s="200"/>
      <c r="F136" s="201"/>
      <c r="G136" s="202"/>
    </row>
    <row r="137" spans="1:7" ht="13.8" thickBot="1" x14ac:dyDescent="0.3">
      <c r="A137" s="674"/>
      <c r="B137" s="43" t="s">
        <v>45</v>
      </c>
      <c r="C137" s="13" t="s">
        <v>1</v>
      </c>
      <c r="D137" s="1" t="s">
        <v>2</v>
      </c>
      <c r="E137" s="13" t="s">
        <v>3</v>
      </c>
      <c r="F137" s="14" t="s">
        <v>4</v>
      </c>
      <c r="G137" s="13" t="s">
        <v>5</v>
      </c>
    </row>
    <row r="138" spans="1:7" ht="13.8" thickBot="1" x14ac:dyDescent="0.3">
      <c r="A138" s="675"/>
      <c r="B138" s="48" t="s">
        <v>57</v>
      </c>
      <c r="C138" s="44">
        <v>3207256.24</v>
      </c>
      <c r="D138" s="358">
        <v>0.81</v>
      </c>
      <c r="E138" s="18" t="s">
        <v>181</v>
      </c>
      <c r="F138" s="18" t="s">
        <v>116</v>
      </c>
      <c r="G138" s="18" t="s">
        <v>42</v>
      </c>
    </row>
    <row r="139" spans="1:7" ht="13.8" thickBot="1" x14ac:dyDescent="0.3">
      <c r="A139" s="675"/>
      <c r="B139" s="43"/>
      <c r="C139" s="44"/>
      <c r="D139" s="86"/>
      <c r="E139" s="24"/>
      <c r="F139" s="24"/>
      <c r="G139" s="18"/>
    </row>
    <row r="140" spans="1:7" ht="13.8" thickBot="1" x14ac:dyDescent="0.3">
      <c r="A140" s="676"/>
      <c r="B140" s="279" t="s">
        <v>103</v>
      </c>
      <c r="C140" s="281" t="s">
        <v>1</v>
      </c>
      <c r="D140" s="282" t="s">
        <v>2</v>
      </c>
      <c r="E140" s="281" t="s">
        <v>3</v>
      </c>
      <c r="F140" s="283" t="s">
        <v>4</v>
      </c>
      <c r="G140" s="281" t="s">
        <v>5</v>
      </c>
    </row>
    <row r="141" spans="1:7" ht="13.8" thickBot="1" x14ac:dyDescent="0.3">
      <c r="A141" s="676"/>
      <c r="B141" s="208" t="s">
        <v>58</v>
      </c>
      <c r="C141" s="319">
        <v>1876114.19</v>
      </c>
      <c r="D141" s="380">
        <v>-0.64</v>
      </c>
      <c r="E141" s="309">
        <v>938.05709609999997</v>
      </c>
      <c r="F141" s="209">
        <v>2000</v>
      </c>
      <c r="G141" s="230" t="s">
        <v>80</v>
      </c>
    </row>
    <row r="142" spans="1:7" ht="13.8" thickBot="1" x14ac:dyDescent="0.3">
      <c r="A142" s="676"/>
      <c r="B142" s="327" t="s">
        <v>134</v>
      </c>
      <c r="C142" s="44">
        <v>2522573.0299999998</v>
      </c>
      <c r="D142" s="324"/>
      <c r="E142" s="325">
        <v>1009.02921112</v>
      </c>
      <c r="F142" s="115">
        <v>2500</v>
      </c>
      <c r="G142" s="230" t="s">
        <v>80</v>
      </c>
    </row>
    <row r="143" spans="1:7" ht="13.8" thickBot="1" x14ac:dyDescent="0.3">
      <c r="A143" s="676"/>
      <c r="B143" s="291"/>
      <c r="C143" s="292"/>
      <c r="D143" s="293"/>
      <c r="E143" s="294"/>
      <c r="F143" s="326"/>
      <c r="G143" s="213"/>
    </row>
    <row r="144" spans="1:7" ht="13.8" thickBot="1" x14ac:dyDescent="0.3">
      <c r="A144" s="219"/>
      <c r="B144" s="77" t="s">
        <v>18</v>
      </c>
      <c r="C144" s="30">
        <f>SUM(C138+C141+C142)</f>
        <v>7605943.459999999</v>
      </c>
      <c r="D144" s="295"/>
      <c r="E144" s="296"/>
      <c r="F144" s="297"/>
      <c r="G144" s="298"/>
    </row>
    <row r="145" spans="1:7" ht="13.8" thickBot="1" x14ac:dyDescent="0.3">
      <c r="A145" s="289"/>
      <c r="B145" s="299"/>
      <c r="C145" s="300"/>
      <c r="D145" s="185"/>
      <c r="E145" s="185"/>
      <c r="F145" s="186"/>
      <c r="G145" s="187"/>
    </row>
    <row r="146" spans="1:7" ht="13.8" thickBot="1" x14ac:dyDescent="0.3">
      <c r="A146" s="674"/>
      <c r="B146" s="43" t="s">
        <v>45</v>
      </c>
      <c r="C146" s="13" t="s">
        <v>1</v>
      </c>
      <c r="D146" s="1" t="s">
        <v>2</v>
      </c>
      <c r="E146" s="13" t="s">
        <v>3</v>
      </c>
      <c r="F146" s="14" t="s">
        <v>4</v>
      </c>
      <c r="G146" s="13" t="s">
        <v>5</v>
      </c>
    </row>
    <row r="147" spans="1:7" ht="13.8" thickBot="1" x14ac:dyDescent="0.3">
      <c r="A147" s="675"/>
      <c r="B147" s="48" t="s">
        <v>59</v>
      </c>
      <c r="C147" s="25">
        <v>6902422.5999999996</v>
      </c>
      <c r="D147" s="340">
        <v>-0.05</v>
      </c>
      <c r="E147" s="325" t="s">
        <v>184</v>
      </c>
      <c r="F147" s="118">
        <v>5000000</v>
      </c>
      <c r="G147" s="115" t="s">
        <v>60</v>
      </c>
    </row>
    <row r="148" spans="1:7" ht="13.8" thickBot="1" x14ac:dyDescent="0.3">
      <c r="A148" s="675"/>
      <c r="B148" s="48" t="s">
        <v>61</v>
      </c>
      <c r="C148" s="25">
        <v>1978240.29</v>
      </c>
      <c r="D148" s="340">
        <v>-0.1</v>
      </c>
      <c r="E148" s="26">
        <v>990.13171109524001</v>
      </c>
      <c r="F148" s="118">
        <v>2000000</v>
      </c>
      <c r="G148" s="115" t="s">
        <v>60</v>
      </c>
    </row>
    <row r="149" spans="1:7" ht="13.8" thickBot="1" x14ac:dyDescent="0.3">
      <c r="A149" s="675"/>
      <c r="B149" s="43" t="s">
        <v>62</v>
      </c>
      <c r="C149" s="25"/>
      <c r="D149" s="86"/>
      <c r="E149" s="118"/>
      <c r="F149" s="114"/>
      <c r="G149" s="115"/>
    </row>
    <row r="150" spans="1:7" ht="13.8" thickBot="1" x14ac:dyDescent="0.3">
      <c r="A150" s="677"/>
      <c r="B150" s="48" t="s">
        <v>63</v>
      </c>
      <c r="C150" s="25">
        <v>2359602.11</v>
      </c>
      <c r="D150" s="350">
        <v>2.74</v>
      </c>
      <c r="E150" s="118">
        <v>1.20826498</v>
      </c>
      <c r="F150" s="308" t="s">
        <v>185</v>
      </c>
      <c r="G150" s="115" t="s">
        <v>7</v>
      </c>
    </row>
    <row r="151" spans="1:7" ht="13.8" thickBot="1" x14ac:dyDescent="0.3">
      <c r="A151" s="219"/>
      <c r="B151" s="77" t="s">
        <v>18</v>
      </c>
      <c r="C151" s="30">
        <f>SUM(C147:C150)</f>
        <v>11240265</v>
      </c>
      <c r="D151" s="183"/>
      <c r="E151" s="183"/>
      <c r="F151" s="152"/>
      <c r="G151" s="153"/>
    </row>
    <row r="152" spans="1:7" ht="13.8" thickBot="1" x14ac:dyDescent="0.3">
      <c r="A152" s="289"/>
      <c r="B152" s="299"/>
      <c r="C152" s="135"/>
      <c r="D152" s="185"/>
      <c r="E152" s="185"/>
      <c r="F152" s="186"/>
      <c r="G152" s="187"/>
    </row>
    <row r="153" spans="1:7" ht="13.8" thickBot="1" x14ac:dyDescent="0.3">
      <c r="A153" s="184"/>
      <c r="B153" s="301" t="s">
        <v>62</v>
      </c>
      <c r="C153" s="58" t="s">
        <v>1</v>
      </c>
      <c r="D153" s="66" t="s">
        <v>2</v>
      </c>
      <c r="E153" s="58" t="s">
        <v>3</v>
      </c>
      <c r="F153" s="59" t="s">
        <v>4</v>
      </c>
      <c r="G153" s="58" t="s">
        <v>5</v>
      </c>
    </row>
    <row r="154" spans="1:7" ht="13.8" thickBot="1" x14ac:dyDescent="0.3">
      <c r="A154" s="184"/>
      <c r="B154" s="45" t="s">
        <v>126</v>
      </c>
      <c r="C154" s="44">
        <v>1470089.83</v>
      </c>
      <c r="D154" s="113"/>
      <c r="E154" s="18" t="s">
        <v>192</v>
      </c>
      <c r="F154" s="24" t="s">
        <v>64</v>
      </c>
      <c r="G154" s="24" t="s">
        <v>60</v>
      </c>
    </row>
    <row r="155" spans="1:7" ht="13.8" thickBot="1" x14ac:dyDescent="0.3">
      <c r="A155" s="184"/>
      <c r="B155" s="215"/>
      <c r="C155" s="216"/>
      <c r="D155" s="217"/>
      <c r="E155" s="218"/>
      <c r="F155" s="181"/>
      <c r="G155" s="181"/>
    </row>
    <row r="156" spans="1:7" ht="13.8" thickBot="1" x14ac:dyDescent="0.3">
      <c r="A156" s="219"/>
      <c r="B156" s="77" t="s">
        <v>18</v>
      </c>
      <c r="C156" s="30">
        <f>SUM(C154:C155)</f>
        <v>1470089.83</v>
      </c>
      <c r="D156" s="183"/>
      <c r="E156" s="183"/>
      <c r="F156" s="152"/>
      <c r="G156" s="153"/>
    </row>
    <row r="157" spans="1:7" ht="13.8" thickBot="1" x14ac:dyDescent="0.3">
      <c r="A157" s="289"/>
      <c r="B157" s="299"/>
      <c r="C157" s="300"/>
      <c r="D157" s="185"/>
      <c r="E157" s="185"/>
      <c r="F157" s="186"/>
      <c r="G157" s="187"/>
    </row>
    <row r="158" spans="1:7" ht="13.8" thickBot="1" x14ac:dyDescent="0.3">
      <c r="A158" s="184"/>
      <c r="B158" s="301" t="s">
        <v>62</v>
      </c>
      <c r="C158" s="58" t="s">
        <v>1</v>
      </c>
      <c r="D158" s="66" t="s">
        <v>2</v>
      </c>
      <c r="E158" s="58" t="s">
        <v>3</v>
      </c>
      <c r="F158" s="59" t="s">
        <v>4</v>
      </c>
      <c r="G158" s="58" t="s">
        <v>5</v>
      </c>
    </row>
    <row r="159" spans="1:7" ht="13.8" thickBot="1" x14ac:dyDescent="0.3">
      <c r="A159" s="184"/>
      <c r="B159" s="45" t="s">
        <v>65</v>
      </c>
      <c r="C159" s="44">
        <v>2133344.7000000002</v>
      </c>
      <c r="D159" s="350">
        <v>1.63</v>
      </c>
      <c r="E159" s="18" t="s">
        <v>187</v>
      </c>
      <c r="F159" s="18" t="s">
        <v>142</v>
      </c>
      <c r="G159" s="24" t="s">
        <v>30</v>
      </c>
    </row>
    <row r="160" spans="1:7" ht="13.8" thickBot="1" x14ac:dyDescent="0.3">
      <c r="A160" s="184"/>
      <c r="B160" s="215"/>
      <c r="C160" s="216"/>
      <c r="D160" s="217"/>
      <c r="E160" s="218"/>
      <c r="F160" s="181"/>
      <c r="G160" s="181"/>
    </row>
    <row r="161" spans="1:7" ht="13.8" thickBot="1" x14ac:dyDescent="0.3">
      <c r="A161" s="203"/>
      <c r="B161" s="77" t="s">
        <v>18</v>
      </c>
      <c r="C161" s="30">
        <f>SUM(C159:C160)</f>
        <v>2133344.7000000002</v>
      </c>
      <c r="D161" s="183"/>
      <c r="E161" s="183"/>
      <c r="F161" s="152"/>
      <c r="G161" s="153"/>
    </row>
    <row r="162" spans="1:7" ht="13.8" thickBot="1" x14ac:dyDescent="0.3">
      <c r="A162" s="289"/>
      <c r="B162" s="299"/>
      <c r="C162" s="300"/>
      <c r="D162" s="185"/>
      <c r="E162" s="185"/>
      <c r="F162" s="186"/>
      <c r="G162" s="187"/>
    </row>
    <row r="163" spans="1:7" ht="13.8" thickBot="1" x14ac:dyDescent="0.3">
      <c r="A163" s="665"/>
      <c r="B163" s="43" t="s">
        <v>45</v>
      </c>
      <c r="C163" s="13" t="s">
        <v>1</v>
      </c>
      <c r="D163" s="1" t="s">
        <v>2</v>
      </c>
      <c r="E163" s="13" t="s">
        <v>3</v>
      </c>
      <c r="F163" s="14" t="s">
        <v>4</v>
      </c>
      <c r="G163" s="13" t="s">
        <v>5</v>
      </c>
    </row>
    <row r="164" spans="1:7" ht="13.8" thickBot="1" x14ac:dyDescent="0.3">
      <c r="A164" s="666"/>
      <c r="B164" s="48" t="s">
        <v>82</v>
      </c>
      <c r="C164" s="44">
        <v>368266.22</v>
      </c>
      <c r="D164" s="340">
        <v>-1.17</v>
      </c>
      <c r="E164" s="18" t="s">
        <v>194</v>
      </c>
      <c r="F164" s="24" t="s">
        <v>83</v>
      </c>
      <c r="G164" s="24" t="s">
        <v>42</v>
      </c>
    </row>
    <row r="165" spans="1:7" ht="13.8" thickBot="1" x14ac:dyDescent="0.3">
      <c r="A165" s="667"/>
      <c r="B165" s="210"/>
      <c r="C165" s="211"/>
      <c r="D165" s="177"/>
      <c r="E165" s="212"/>
      <c r="F165" s="213"/>
      <c r="G165" s="213"/>
    </row>
    <row r="166" spans="1:7" ht="13.8" thickBot="1" x14ac:dyDescent="0.3">
      <c r="A166" s="184"/>
      <c r="B166" s="29" t="s">
        <v>18</v>
      </c>
      <c r="C166" s="207">
        <f>SUM(C164:C165)</f>
        <v>368266.22</v>
      </c>
      <c r="D166" s="200"/>
      <c r="E166" s="200"/>
      <c r="F166" s="201"/>
      <c r="G166" s="202"/>
    </row>
    <row r="167" spans="1:7" ht="13.8" thickBot="1" x14ac:dyDescent="0.3">
      <c r="A167" s="184"/>
      <c r="B167" s="53"/>
      <c r="C167" s="54"/>
      <c r="D167" s="200"/>
      <c r="E167" s="200"/>
      <c r="F167" s="201"/>
      <c r="G167" s="202"/>
    </row>
    <row r="168" spans="1:7" ht="13.8" thickBot="1" x14ac:dyDescent="0.3">
      <c r="A168" s="203"/>
      <c r="B168" s="43" t="s">
        <v>66</v>
      </c>
      <c r="C168" s="13" t="s">
        <v>1</v>
      </c>
      <c r="D168" s="1" t="s">
        <v>2</v>
      </c>
      <c r="E168" s="13" t="s">
        <v>3</v>
      </c>
      <c r="F168" s="14" t="s">
        <v>4</v>
      </c>
      <c r="G168" s="13" t="s">
        <v>5</v>
      </c>
    </row>
    <row r="169" spans="1:7" ht="13.8" thickBot="1" x14ac:dyDescent="0.3">
      <c r="A169" s="204"/>
      <c r="B169" s="48" t="s">
        <v>67</v>
      </c>
      <c r="C169" s="44">
        <v>222032.33</v>
      </c>
      <c r="D169" s="350">
        <v>1.0900000000000001</v>
      </c>
      <c r="E169" s="18" t="s">
        <v>188</v>
      </c>
      <c r="F169" s="24" t="s">
        <v>68</v>
      </c>
      <c r="G169" s="24" t="s">
        <v>25</v>
      </c>
    </row>
    <row r="170" spans="1:7" ht="13.8" thickBot="1" x14ac:dyDescent="0.3">
      <c r="A170" s="205"/>
      <c r="B170" s="210"/>
      <c r="C170" s="211"/>
      <c r="D170" s="177"/>
      <c r="E170" s="212"/>
      <c r="F170" s="213"/>
      <c r="G170" s="213"/>
    </row>
    <row r="171" spans="1:7" ht="13.8" thickBot="1" x14ac:dyDescent="0.3">
      <c r="A171" s="184"/>
      <c r="B171" s="29" t="s">
        <v>18</v>
      </c>
      <c r="C171" s="207">
        <f>SUM(C169:C170)</f>
        <v>222032.33</v>
      </c>
      <c r="D171" s="200"/>
      <c r="E171" s="200"/>
      <c r="F171" s="201"/>
      <c r="G171" s="202"/>
    </row>
    <row r="172" spans="1:7" ht="13.8" thickBot="1" x14ac:dyDescent="0.3">
      <c r="A172" s="184"/>
      <c r="B172" s="53"/>
      <c r="C172" s="54"/>
      <c r="D172" s="200"/>
      <c r="E172" s="200"/>
      <c r="F172" s="201"/>
      <c r="G172" s="202"/>
    </row>
    <row r="173" spans="1:7" ht="13.8" thickBot="1" x14ac:dyDescent="0.3">
      <c r="A173" s="203"/>
      <c r="B173" s="43" t="s">
        <v>66</v>
      </c>
      <c r="C173" s="13" t="s">
        <v>1</v>
      </c>
      <c r="D173" s="1" t="s">
        <v>2</v>
      </c>
      <c r="E173" s="13" t="s">
        <v>3</v>
      </c>
      <c r="F173" s="14" t="s">
        <v>4</v>
      </c>
      <c r="G173" s="13" t="s">
        <v>5</v>
      </c>
    </row>
    <row r="174" spans="1:7" ht="13.8" thickBot="1" x14ac:dyDescent="0.3">
      <c r="A174" s="204"/>
      <c r="B174" s="48" t="s">
        <v>69</v>
      </c>
      <c r="C174" s="44">
        <v>241067.68</v>
      </c>
      <c r="D174" s="350">
        <v>0.93</v>
      </c>
      <c r="E174" s="18" t="s">
        <v>171</v>
      </c>
      <c r="F174" s="24" t="s">
        <v>70</v>
      </c>
      <c r="G174" s="24" t="s">
        <v>30</v>
      </c>
    </row>
    <row r="175" spans="1:7" ht="13.8" thickBot="1" x14ac:dyDescent="0.3">
      <c r="A175" s="204"/>
      <c r="B175" s="43" t="s">
        <v>66</v>
      </c>
      <c r="C175" s="44"/>
      <c r="D175" s="86"/>
      <c r="E175" s="18"/>
      <c r="F175" s="24"/>
      <c r="G175" s="24"/>
    </row>
    <row r="176" spans="1:7" ht="13.8" thickBot="1" x14ac:dyDescent="0.3">
      <c r="A176" s="204"/>
      <c r="B176" s="307" t="s">
        <v>84</v>
      </c>
      <c r="C176" s="44">
        <v>2676507.8199999998</v>
      </c>
      <c r="D176" s="340">
        <v>-0.51</v>
      </c>
      <c r="E176" s="18" t="s">
        <v>172</v>
      </c>
      <c r="F176" s="24" t="s">
        <v>104</v>
      </c>
      <c r="G176" s="24" t="s">
        <v>42</v>
      </c>
    </row>
    <row r="177" spans="1:7" ht="13.8" thickBot="1" x14ac:dyDescent="0.3">
      <c r="A177" s="184"/>
      <c r="B177" s="29" t="s">
        <v>18</v>
      </c>
      <c r="C177" s="207">
        <f>SUM(C174+C176)</f>
        <v>2917575.5</v>
      </c>
      <c r="D177" s="200"/>
      <c r="E177" s="200"/>
      <c r="F177" s="201"/>
      <c r="G177" s="202"/>
    </row>
    <row r="178" spans="1:7" ht="13.8" thickBot="1" x14ac:dyDescent="0.3">
      <c r="A178" s="184"/>
      <c r="B178" s="53"/>
      <c r="C178" s="54"/>
      <c r="D178" s="200"/>
      <c r="E178" s="200"/>
      <c r="F178" s="201"/>
      <c r="G178" s="202"/>
    </row>
    <row r="179" spans="1:7" ht="13.8" thickBot="1" x14ac:dyDescent="0.3">
      <c r="A179" s="203"/>
      <c r="B179" s="236" t="s">
        <v>66</v>
      </c>
      <c r="C179" s="13" t="s">
        <v>1</v>
      </c>
      <c r="D179" s="1" t="s">
        <v>2</v>
      </c>
      <c r="E179" s="13" t="s">
        <v>3</v>
      </c>
      <c r="F179" s="14" t="s">
        <v>4</v>
      </c>
      <c r="G179" s="13" t="s">
        <v>5</v>
      </c>
    </row>
    <row r="180" spans="1:7" ht="13.8" thickBot="1" x14ac:dyDescent="0.3">
      <c r="A180" s="204"/>
      <c r="B180" s="112" t="s">
        <v>86</v>
      </c>
      <c r="C180" s="25">
        <v>902147.24</v>
      </c>
      <c r="D180" s="340">
        <v>-4.3289999999999997</v>
      </c>
      <c r="E180" s="118">
        <v>0.82767449999999998</v>
      </c>
      <c r="F180" s="310">
        <v>1089978.297</v>
      </c>
      <c r="G180" s="24" t="s">
        <v>42</v>
      </c>
    </row>
    <row r="181" spans="1:7" ht="13.8" thickBot="1" x14ac:dyDescent="0.3">
      <c r="A181" s="205"/>
      <c r="B181" s="237"/>
      <c r="C181" s="211"/>
      <c r="D181" s="177"/>
      <c r="E181" s="212"/>
      <c r="F181" s="213"/>
      <c r="G181" s="213"/>
    </row>
    <row r="182" spans="1:7" ht="13.8" thickBot="1" x14ac:dyDescent="0.3">
      <c r="A182" s="184"/>
      <c r="B182" s="29" t="s">
        <v>18</v>
      </c>
      <c r="C182" s="207">
        <f>SUM(C180:C181)</f>
        <v>902147.24</v>
      </c>
      <c r="D182" s="200"/>
      <c r="E182" s="200"/>
      <c r="F182" s="201"/>
      <c r="G182" s="202"/>
    </row>
    <row r="183" spans="1:7" ht="13.8" thickBot="1" x14ac:dyDescent="0.3">
      <c r="A183" s="184"/>
      <c r="B183" s="53"/>
      <c r="C183" s="54"/>
      <c r="D183" s="200"/>
      <c r="E183" s="200"/>
      <c r="F183" s="201"/>
      <c r="G183" s="202"/>
    </row>
    <row r="184" spans="1:7" ht="13.8" thickBot="1" x14ac:dyDescent="0.3">
      <c r="A184" s="203"/>
      <c r="B184" s="43" t="s">
        <v>45</v>
      </c>
      <c r="C184" s="13" t="s">
        <v>1</v>
      </c>
      <c r="D184" s="66" t="s">
        <v>2</v>
      </c>
      <c r="E184" s="58" t="s">
        <v>3</v>
      </c>
      <c r="F184" s="59" t="s">
        <v>4</v>
      </c>
      <c r="G184" s="58" t="s">
        <v>5</v>
      </c>
    </row>
    <row r="185" spans="1:7" ht="13.8" thickBot="1" x14ac:dyDescent="0.3">
      <c r="A185" s="204"/>
      <c r="B185" s="45" t="s">
        <v>71</v>
      </c>
      <c r="C185" s="25">
        <v>891797.64</v>
      </c>
      <c r="D185" s="350">
        <v>3.32</v>
      </c>
      <c r="E185" s="118">
        <v>3.42586536</v>
      </c>
      <c r="F185" s="333" t="s">
        <v>137</v>
      </c>
      <c r="G185" s="115" t="s">
        <v>42</v>
      </c>
    </row>
    <row r="186" spans="1:7" ht="13.8" thickBot="1" x14ac:dyDescent="0.3">
      <c r="A186" s="205"/>
      <c r="B186" s="215"/>
      <c r="C186" s="216"/>
      <c r="D186" s="217"/>
      <c r="E186" s="218"/>
      <c r="F186" s="181"/>
      <c r="G186" s="181"/>
    </row>
    <row r="187" spans="1:7" ht="13.8" thickBot="1" x14ac:dyDescent="0.3">
      <c r="A187" s="219"/>
      <c r="B187" s="77" t="s">
        <v>18</v>
      </c>
      <c r="C187" s="30">
        <f>SUM(C185:C186)</f>
        <v>891797.64</v>
      </c>
      <c r="D187" s="102"/>
      <c r="E187" s="103"/>
      <c r="F187" s="104"/>
      <c r="G187" s="105"/>
    </row>
    <row r="188" spans="1:7" ht="13.8" thickBot="1" x14ac:dyDescent="0.3">
      <c r="A188" s="76"/>
      <c r="B188" s="220"/>
      <c r="C188" s="221"/>
      <c r="D188" s="222"/>
      <c r="E188" s="223"/>
      <c r="F188" s="223"/>
      <c r="G188" s="223"/>
    </row>
    <row r="189" spans="1:7" ht="13.8" thickBot="1" x14ac:dyDescent="0.3">
      <c r="A189" s="224" t="s">
        <v>72</v>
      </c>
      <c r="B189" s="225"/>
      <c r="C189" s="320">
        <f>SUM(C187+C182+C177+C171+C166+C161+C156+C151+C144+C135+C129+C124+C119+C113+C104+C101+C94+C87+C82+C77+C70+C64+C58+C52+C46+C41+C32+C27+C15)</f>
        <v>214916780.32999998</v>
      </c>
      <c r="D189" s="226"/>
      <c r="E189" s="227"/>
      <c r="F189" s="227"/>
      <c r="G189" s="228"/>
    </row>
    <row r="191" spans="1:7" x14ac:dyDescent="0.25">
      <c r="C191" s="376"/>
    </row>
    <row r="192" spans="1:7" x14ac:dyDescent="0.25">
      <c r="C192" s="376"/>
    </row>
  </sheetData>
  <mergeCells count="6">
    <mergeCell ref="A163:A165"/>
    <mergeCell ref="A55:A57"/>
    <mergeCell ref="A132:A134"/>
    <mergeCell ref="A137:A139"/>
    <mergeCell ref="A140:A143"/>
    <mergeCell ref="A146:A150"/>
  </mergeCells>
  <pageMargins left="0.7" right="0.7" top="0.75" bottom="0.75" header="0.3" footer="0.3"/>
  <pageSetup paperSize="9" orientation="landscape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2"/>
  <sheetViews>
    <sheetView topLeftCell="A121" workbookViewId="0">
      <selection activeCell="F100" sqref="F100"/>
    </sheetView>
  </sheetViews>
  <sheetFormatPr defaultRowHeight="13.2" x14ac:dyDescent="0.25"/>
  <cols>
    <col min="1" max="1" width="11" customWidth="1"/>
    <col min="2" max="2" width="48.44140625" customWidth="1"/>
    <col min="3" max="3" width="12.109375" customWidth="1"/>
    <col min="4" max="4" width="7.5546875" customWidth="1"/>
    <col min="5" max="5" width="17.5546875" customWidth="1"/>
    <col min="6" max="6" width="15.6640625" customWidth="1"/>
    <col min="7" max="7" width="18.5546875" customWidth="1"/>
    <col min="8" max="8" width="9.109375" customWidth="1"/>
  </cols>
  <sheetData>
    <row r="1" spans="1:7" ht="13.8" thickBot="1" x14ac:dyDescent="0.3">
      <c r="A1" s="1" t="s">
        <v>144</v>
      </c>
      <c r="B1" s="2"/>
      <c r="C1" s="2"/>
      <c r="D1" s="2"/>
      <c r="E1" s="2"/>
      <c r="F1" s="2"/>
      <c r="G1" s="3"/>
    </row>
    <row r="2" spans="1:7" ht="17.399999999999999" x14ac:dyDescent="0.3">
      <c r="A2" s="4"/>
      <c r="B2" s="5"/>
      <c r="C2" s="6" t="s">
        <v>213</v>
      </c>
      <c r="D2" s="5"/>
      <c r="E2" s="7" t="s">
        <v>0</v>
      </c>
      <c r="F2" s="7"/>
      <c r="G2" s="7"/>
    </row>
    <row r="3" spans="1:7" ht="16.2" thickBot="1" x14ac:dyDescent="0.35">
      <c r="A3" s="8"/>
      <c r="B3" s="8"/>
      <c r="C3" s="9"/>
      <c r="F3" s="10"/>
      <c r="G3" s="11"/>
    </row>
    <row r="4" spans="1:7" ht="13.8" thickBot="1" x14ac:dyDescent="0.3">
      <c r="A4" s="303"/>
      <c r="B4" s="206" t="s">
        <v>102</v>
      </c>
      <c r="C4" s="255" t="s">
        <v>1</v>
      </c>
      <c r="D4" s="271" t="s">
        <v>2</v>
      </c>
      <c r="E4" s="255" t="s">
        <v>3</v>
      </c>
      <c r="F4" s="269" t="s">
        <v>4</v>
      </c>
      <c r="G4" s="272" t="s">
        <v>5</v>
      </c>
    </row>
    <row r="5" spans="1:7" ht="13.8" thickBot="1" x14ac:dyDescent="0.3">
      <c r="A5" s="42"/>
      <c r="B5" s="16" t="s">
        <v>6</v>
      </c>
      <c r="C5" s="17">
        <v>8033305.2199999997</v>
      </c>
      <c r="D5" s="369">
        <v>0.6895</v>
      </c>
      <c r="E5" s="231">
        <v>2.3238536829999998</v>
      </c>
      <c r="F5" s="18" t="s">
        <v>119</v>
      </c>
      <c r="G5" s="18" t="s">
        <v>7</v>
      </c>
    </row>
    <row r="6" spans="1:7" ht="13.8" thickBot="1" x14ac:dyDescent="0.3">
      <c r="A6" s="42"/>
      <c r="B6" s="19" t="s">
        <v>8</v>
      </c>
      <c r="C6" s="27">
        <v>1154578.19</v>
      </c>
      <c r="D6" s="371">
        <v>0.61870000000000003</v>
      </c>
      <c r="E6" s="22" t="s">
        <v>216</v>
      </c>
      <c r="F6" s="22" t="s">
        <v>106</v>
      </c>
      <c r="G6" s="22" t="s">
        <v>9</v>
      </c>
    </row>
    <row r="7" spans="1:7" ht="13.8" thickBot="1" x14ac:dyDescent="0.3">
      <c r="A7" s="42"/>
      <c r="B7" s="23" t="s">
        <v>10</v>
      </c>
      <c r="C7" s="17">
        <v>8236391.9199999999</v>
      </c>
      <c r="D7" s="369">
        <v>0.66779999999999995</v>
      </c>
      <c r="E7" s="18" t="s">
        <v>199</v>
      </c>
      <c r="F7" s="18" t="s">
        <v>118</v>
      </c>
      <c r="G7" s="18" t="s">
        <v>9</v>
      </c>
    </row>
    <row r="8" spans="1:7" ht="13.8" thickBot="1" x14ac:dyDescent="0.3">
      <c r="A8" s="42"/>
      <c r="B8" s="19" t="s">
        <v>11</v>
      </c>
      <c r="C8" s="17">
        <v>12759652.640000001</v>
      </c>
      <c r="D8" s="355">
        <v>0.75349999999999995</v>
      </c>
      <c r="E8" s="18" t="s">
        <v>214</v>
      </c>
      <c r="F8" s="18" t="s">
        <v>215</v>
      </c>
      <c r="G8" s="18" t="s">
        <v>12</v>
      </c>
    </row>
    <row r="9" spans="1:7" ht="13.8" thickBot="1" x14ac:dyDescent="0.3">
      <c r="A9" s="42"/>
      <c r="B9" s="19" t="s">
        <v>13</v>
      </c>
      <c r="C9" s="17">
        <v>743796.64</v>
      </c>
      <c r="D9" s="355">
        <v>0.75349999999999995</v>
      </c>
      <c r="E9" s="18" t="s">
        <v>214</v>
      </c>
      <c r="F9" s="18" t="s">
        <v>14</v>
      </c>
      <c r="G9" s="18" t="s">
        <v>12</v>
      </c>
    </row>
    <row r="10" spans="1:7" ht="13.8" thickBot="1" x14ac:dyDescent="0.3">
      <c r="A10" s="254"/>
      <c r="B10" s="19" t="s">
        <v>15</v>
      </c>
      <c r="C10" s="20">
        <v>1830950.28</v>
      </c>
      <c r="D10" s="355">
        <v>0.75349999999999995</v>
      </c>
      <c r="E10" s="18" t="s">
        <v>214</v>
      </c>
      <c r="F10" s="22" t="s">
        <v>219</v>
      </c>
      <c r="G10" s="22" t="s">
        <v>12</v>
      </c>
    </row>
    <row r="11" spans="1:7" ht="13.8" thickBot="1" x14ac:dyDescent="0.3">
      <c r="A11" s="263"/>
      <c r="B11" s="306" t="s">
        <v>99</v>
      </c>
      <c r="C11" s="264"/>
      <c r="D11" s="268"/>
      <c r="E11" s="261"/>
      <c r="F11" s="270"/>
      <c r="G11" s="262"/>
    </row>
    <row r="12" spans="1:7" ht="13.8" thickBot="1" x14ac:dyDescent="0.3">
      <c r="A12" s="37"/>
      <c r="B12" s="16" t="s">
        <v>16</v>
      </c>
      <c r="C12" s="27">
        <v>1863965.61</v>
      </c>
      <c r="D12" s="370" t="s">
        <v>217</v>
      </c>
      <c r="E12" s="22" t="s">
        <v>218</v>
      </c>
      <c r="F12" s="22" t="s">
        <v>17</v>
      </c>
      <c r="G12" s="22" t="s">
        <v>117</v>
      </c>
    </row>
    <row r="13" spans="1:7" ht="13.8" thickBot="1" x14ac:dyDescent="0.3">
      <c r="A13" s="321"/>
      <c r="B13" s="306" t="s">
        <v>99</v>
      </c>
      <c r="C13" s="264"/>
      <c r="D13" s="268"/>
      <c r="E13" s="261"/>
      <c r="F13" s="270"/>
      <c r="G13" s="262"/>
    </row>
    <row r="14" spans="1:7" ht="13.8" thickBot="1" x14ac:dyDescent="0.3">
      <c r="A14" s="321"/>
      <c r="B14" s="99" t="s">
        <v>46</v>
      </c>
      <c r="C14" s="25">
        <v>24766.79</v>
      </c>
      <c r="D14" s="367">
        <v>6.16</v>
      </c>
      <c r="E14" s="118">
        <v>412.77984600000002</v>
      </c>
      <c r="F14" s="127">
        <v>60</v>
      </c>
      <c r="G14" s="115" t="s">
        <v>22</v>
      </c>
    </row>
    <row r="15" spans="1:7" ht="13.8" thickBot="1" x14ac:dyDescent="0.3">
      <c r="A15" s="28"/>
      <c r="B15" s="29" t="s">
        <v>18</v>
      </c>
      <c r="C15" s="30">
        <f>SUM(C14+C12+C10+C9+C8+C7+C6+C5)</f>
        <v>34647407.290000007</v>
      </c>
      <c r="D15" s="31"/>
      <c r="E15" s="32"/>
      <c r="F15" s="33"/>
      <c r="G15" s="34"/>
    </row>
    <row r="16" spans="1:7" ht="13.8" thickBot="1" x14ac:dyDescent="0.3">
      <c r="A16" s="28"/>
      <c r="B16" s="53"/>
      <c r="C16" s="54"/>
      <c r="D16" s="316"/>
      <c r="E16" s="132"/>
      <c r="F16" s="317"/>
      <c r="G16" s="318"/>
    </row>
    <row r="17" spans="1:7" ht="13.8" thickBot="1" x14ac:dyDescent="0.3">
      <c r="A17" s="304"/>
      <c r="B17" s="260" t="s">
        <v>101</v>
      </c>
      <c r="C17" s="255" t="s">
        <v>1</v>
      </c>
      <c r="D17" s="336" t="s">
        <v>2</v>
      </c>
      <c r="E17" s="255" t="s">
        <v>3</v>
      </c>
      <c r="F17" s="269" t="s">
        <v>4</v>
      </c>
      <c r="G17" s="255" t="s">
        <v>5</v>
      </c>
    </row>
    <row r="18" spans="1:7" ht="13.8" thickBot="1" x14ac:dyDescent="0.3">
      <c r="A18" s="305"/>
      <c r="B18" s="16" t="s">
        <v>120</v>
      </c>
      <c r="C18" s="335">
        <v>4160499.6</v>
      </c>
      <c r="D18" s="352">
        <v>0.76359999999999995</v>
      </c>
      <c r="E18" s="354">
        <v>2.1143510000000001</v>
      </c>
      <c r="F18" s="262" t="s">
        <v>132</v>
      </c>
      <c r="G18" s="255"/>
    </row>
    <row r="19" spans="1:7" ht="13.8" thickBot="1" x14ac:dyDescent="0.3">
      <c r="A19" s="252"/>
      <c r="B19" s="253" t="s">
        <v>19</v>
      </c>
      <c r="C19" s="39">
        <v>34779560.509999998</v>
      </c>
      <c r="D19" s="372">
        <v>0.61950000000000005</v>
      </c>
      <c r="E19" s="41" t="s">
        <v>239</v>
      </c>
      <c r="F19" s="70" t="s">
        <v>73</v>
      </c>
      <c r="G19" s="41" t="s">
        <v>7</v>
      </c>
    </row>
    <row r="20" spans="1:7" ht="13.8" thickBot="1" x14ac:dyDescent="0.3">
      <c r="A20" s="38"/>
      <c r="B20" s="253" t="s">
        <v>20</v>
      </c>
      <c r="C20" s="39">
        <v>5722652</v>
      </c>
      <c r="D20" s="372">
        <v>1.1495</v>
      </c>
      <c r="E20" s="41" t="s">
        <v>240</v>
      </c>
      <c r="F20" s="41" t="s">
        <v>21</v>
      </c>
      <c r="G20" s="40" t="s">
        <v>22</v>
      </c>
    </row>
    <row r="21" spans="1:7" ht="13.8" thickBot="1" x14ac:dyDescent="0.3">
      <c r="A21" s="263"/>
      <c r="B21" s="206" t="s">
        <v>100</v>
      </c>
      <c r="C21" s="266"/>
      <c r="D21" s="267"/>
      <c r="E21" s="262"/>
      <c r="F21" s="262"/>
      <c r="G21" s="262"/>
    </row>
    <row r="22" spans="1:7" ht="13.8" thickBot="1" x14ac:dyDescent="0.3">
      <c r="A22" s="42"/>
      <c r="B22" s="23" t="s">
        <v>23</v>
      </c>
      <c r="C22" s="20">
        <v>3145301.1</v>
      </c>
      <c r="D22" s="370" t="s">
        <v>241</v>
      </c>
      <c r="E22" s="22" t="s">
        <v>242</v>
      </c>
      <c r="F22" s="22" t="s">
        <v>139</v>
      </c>
      <c r="G22" s="21" t="s">
        <v>22</v>
      </c>
    </row>
    <row r="23" spans="1:7" ht="13.8" thickBot="1" x14ac:dyDescent="0.3">
      <c r="A23" s="263"/>
      <c r="B23" s="206" t="s">
        <v>99</v>
      </c>
      <c r="C23" s="264"/>
      <c r="D23" s="265"/>
      <c r="E23" s="262" t="s">
        <v>0</v>
      </c>
      <c r="F23" s="262"/>
      <c r="G23" s="262"/>
    </row>
    <row r="24" spans="1:7" ht="13.8" thickBot="1" x14ac:dyDescent="0.3">
      <c r="A24" s="42"/>
      <c r="B24" s="16" t="s">
        <v>24</v>
      </c>
      <c r="C24" s="44">
        <v>1987271.71</v>
      </c>
      <c r="D24" s="349">
        <v>4.05</v>
      </c>
      <c r="E24" s="61" t="s">
        <v>228</v>
      </c>
      <c r="F24" s="61" t="s">
        <v>121</v>
      </c>
      <c r="G24" s="47" t="s">
        <v>25</v>
      </c>
    </row>
    <row r="25" spans="1:7" ht="13.8" thickBot="1" x14ac:dyDescent="0.3">
      <c r="A25" s="42"/>
      <c r="B25" s="12" t="s">
        <v>26</v>
      </c>
      <c r="C25" s="44"/>
      <c r="D25" s="315"/>
      <c r="E25" s="47"/>
      <c r="F25" s="47"/>
      <c r="G25" s="47"/>
    </row>
    <row r="26" spans="1:7" ht="13.8" thickBot="1" x14ac:dyDescent="0.3">
      <c r="A26" s="254"/>
      <c r="B26" s="19" t="s">
        <v>27</v>
      </c>
      <c r="C26" s="44">
        <v>1836480</v>
      </c>
      <c r="D26" s="349">
        <v>1.38</v>
      </c>
      <c r="E26" s="61"/>
      <c r="F26" s="47"/>
      <c r="G26" s="47" t="s">
        <v>80</v>
      </c>
    </row>
    <row r="27" spans="1:7" ht="13.8" thickBot="1" x14ac:dyDescent="0.3">
      <c r="A27" s="28"/>
      <c r="B27" s="29" t="s">
        <v>18</v>
      </c>
      <c r="C27" s="50">
        <f>SUM(C18+C19+C20+C22+C24+C26)</f>
        <v>51631764.920000002</v>
      </c>
      <c r="D27" s="51"/>
      <c r="E27" s="52"/>
      <c r="F27" s="52"/>
      <c r="G27" s="34"/>
    </row>
    <row r="28" spans="1:7" ht="13.8" thickBot="1" x14ac:dyDescent="0.3">
      <c r="A28" s="28"/>
      <c r="B28" s="53"/>
      <c r="C28" s="54"/>
      <c r="D28" s="55"/>
      <c r="E28" s="56"/>
      <c r="F28" s="56"/>
      <c r="G28" s="57"/>
    </row>
    <row r="29" spans="1:7" ht="13.8" thickBot="1" x14ac:dyDescent="0.3">
      <c r="A29" s="305"/>
      <c r="B29" s="260" t="s">
        <v>96</v>
      </c>
      <c r="C29" s="255" t="s">
        <v>1</v>
      </c>
      <c r="D29" s="261" t="s">
        <v>2</v>
      </c>
      <c r="E29" s="257" t="s">
        <v>3</v>
      </c>
      <c r="F29" s="258" t="s">
        <v>4</v>
      </c>
      <c r="G29" s="257" t="s">
        <v>5</v>
      </c>
    </row>
    <row r="30" spans="1:7" ht="13.8" thickBot="1" x14ac:dyDescent="0.3">
      <c r="A30" s="38"/>
      <c r="B30" s="97" t="s">
        <v>98</v>
      </c>
      <c r="C30" s="98">
        <v>4243491.74</v>
      </c>
      <c r="D30" s="360">
        <v>5.45</v>
      </c>
      <c r="E30" s="22" t="s">
        <v>236</v>
      </c>
      <c r="F30" s="22" t="s">
        <v>133</v>
      </c>
      <c r="G30" s="21" t="s">
        <v>28</v>
      </c>
    </row>
    <row r="31" spans="1:7" ht="13.8" thickBot="1" x14ac:dyDescent="0.3">
      <c r="A31" s="37"/>
      <c r="B31" s="16"/>
      <c r="C31" s="44"/>
      <c r="D31" s="46"/>
      <c r="E31" s="61"/>
      <c r="F31" s="47"/>
      <c r="G31" s="61"/>
    </row>
    <row r="32" spans="1:7" ht="13.8" thickBot="1" x14ac:dyDescent="0.3">
      <c r="A32" s="62"/>
      <c r="B32" s="63" t="s">
        <v>18</v>
      </c>
      <c r="C32" s="30">
        <f>SUM(C29:C31)</f>
        <v>4243491.74</v>
      </c>
      <c r="D32" s="64"/>
      <c r="E32" s="52"/>
      <c r="F32" s="52"/>
      <c r="G32" s="34"/>
    </row>
    <row r="33" spans="1:7" ht="13.8" thickBot="1" x14ac:dyDescent="0.3">
      <c r="A33" s="62"/>
      <c r="B33" s="53"/>
      <c r="C33" s="54"/>
      <c r="D33" s="65"/>
      <c r="E33" s="56"/>
      <c r="F33" s="56"/>
      <c r="G33" s="57"/>
    </row>
    <row r="34" spans="1:7" ht="13.8" thickBot="1" x14ac:dyDescent="0.3">
      <c r="A34" s="252"/>
      <c r="B34" s="12" t="s">
        <v>128</v>
      </c>
      <c r="C34" s="238" t="s">
        <v>1</v>
      </c>
      <c r="D34" s="284" t="s">
        <v>2</v>
      </c>
      <c r="E34" s="238" t="s">
        <v>3</v>
      </c>
      <c r="F34" s="285" t="s">
        <v>4</v>
      </c>
      <c r="G34" s="238" t="s">
        <v>5</v>
      </c>
    </row>
    <row r="35" spans="1:7" ht="13.8" thickBot="1" x14ac:dyDescent="0.3">
      <c r="A35" s="38"/>
      <c r="B35" s="302" t="s">
        <v>129</v>
      </c>
      <c r="C35" s="68">
        <v>3393703.74</v>
      </c>
      <c r="D35" s="357">
        <v>1.18</v>
      </c>
      <c r="E35" s="70" t="s">
        <v>243</v>
      </c>
      <c r="F35" s="70" t="s">
        <v>32</v>
      </c>
      <c r="G35" s="69" t="s">
        <v>30</v>
      </c>
    </row>
    <row r="36" spans="1:7" ht="13.8" thickBot="1" x14ac:dyDescent="0.3">
      <c r="A36" s="38"/>
      <c r="B36" s="63" t="s">
        <v>18</v>
      </c>
      <c r="C36" s="30">
        <f>SUM(C33:C35)</f>
        <v>3393703.74</v>
      </c>
      <c r="D36" s="64"/>
      <c r="E36" s="52"/>
      <c r="F36" s="52"/>
      <c r="G36" s="34"/>
    </row>
    <row r="37" spans="1:7" ht="13.8" thickBot="1" x14ac:dyDescent="0.3">
      <c r="A37" s="38"/>
      <c r="B37" s="67" t="s">
        <v>74</v>
      </c>
      <c r="C37" s="68">
        <v>141894.1</v>
      </c>
      <c r="D37" s="344">
        <v>-47.21</v>
      </c>
      <c r="E37" s="70" t="s">
        <v>244</v>
      </c>
      <c r="F37" s="69" t="s">
        <v>75</v>
      </c>
      <c r="G37" s="69" t="s">
        <v>30</v>
      </c>
    </row>
    <row r="38" spans="1:7" ht="13.8" thickBot="1" x14ac:dyDescent="0.3">
      <c r="A38" s="37"/>
      <c r="B38" s="67" t="s">
        <v>76</v>
      </c>
      <c r="C38" s="68">
        <v>266845.95</v>
      </c>
      <c r="D38" s="344">
        <v>-47.21</v>
      </c>
      <c r="E38" s="70" t="s">
        <v>245</v>
      </c>
      <c r="F38" s="70" t="s">
        <v>140</v>
      </c>
      <c r="G38" s="69" t="s">
        <v>30</v>
      </c>
    </row>
    <row r="39" spans="1:7" ht="13.8" thickBot="1" x14ac:dyDescent="0.3">
      <c r="A39" s="15"/>
      <c r="B39" s="67" t="s">
        <v>77</v>
      </c>
      <c r="C39" s="98">
        <v>282129.7</v>
      </c>
      <c r="D39" s="341">
        <v>-47.21</v>
      </c>
      <c r="E39" s="375">
        <v>1508.3028254200001</v>
      </c>
      <c r="F39" s="21" t="s">
        <v>31</v>
      </c>
      <c r="G39" s="125" t="s">
        <v>30</v>
      </c>
    </row>
    <row r="40" spans="1:7" ht="13.8" thickBot="1" x14ac:dyDescent="0.3">
      <c r="A40" s="322"/>
      <c r="B40" s="63" t="s">
        <v>18</v>
      </c>
      <c r="C40" s="30">
        <f>SUM(C37:C39)</f>
        <v>690869.75</v>
      </c>
      <c r="D40" s="64"/>
      <c r="E40" s="52"/>
      <c r="F40" s="52"/>
      <c r="G40" s="34"/>
    </row>
    <row r="41" spans="1:7" ht="13.8" thickBot="1" x14ac:dyDescent="0.3">
      <c r="A41" s="219"/>
      <c r="B41" s="116" t="s">
        <v>127</v>
      </c>
      <c r="C41" s="30">
        <f>SUM(C40+C36)</f>
        <v>4084573.49</v>
      </c>
      <c r="D41" s="288"/>
      <c r="E41" s="52"/>
      <c r="F41" s="52"/>
      <c r="G41" s="34"/>
    </row>
    <row r="42" spans="1:7" ht="13.8" thickBot="1" x14ac:dyDescent="0.3">
      <c r="A42" s="289"/>
      <c r="B42" s="287"/>
      <c r="C42" s="286"/>
      <c r="D42" s="73"/>
      <c r="E42" s="74"/>
      <c r="F42" s="74"/>
      <c r="G42" s="75"/>
    </row>
    <row r="43" spans="1:7" ht="13.8" thickBot="1" x14ac:dyDescent="0.3">
      <c r="A43" s="259"/>
      <c r="B43" s="206" t="s">
        <v>95</v>
      </c>
      <c r="C43" s="257" t="s">
        <v>1</v>
      </c>
      <c r="D43" s="256" t="s">
        <v>2</v>
      </c>
      <c r="E43" s="257" t="s">
        <v>3</v>
      </c>
      <c r="F43" s="258" t="s">
        <v>4</v>
      </c>
      <c r="G43" s="257" t="s">
        <v>5</v>
      </c>
    </row>
    <row r="44" spans="1:7" ht="13.8" thickBot="1" x14ac:dyDescent="0.3">
      <c r="A44" s="233"/>
      <c r="B44" s="323" t="s">
        <v>85</v>
      </c>
      <c r="C44" s="78">
        <v>1807376.13</v>
      </c>
      <c r="D44" s="343">
        <v>-4.04</v>
      </c>
      <c r="E44" s="61" t="s">
        <v>207</v>
      </c>
      <c r="F44" s="61" t="s">
        <v>88</v>
      </c>
      <c r="G44" s="61" t="s">
        <v>30</v>
      </c>
    </row>
    <row r="45" spans="1:7" ht="13.8" thickBot="1" x14ac:dyDescent="0.3">
      <c r="A45" s="234"/>
      <c r="B45" s="235"/>
      <c r="C45" s="80"/>
      <c r="D45" s="81"/>
      <c r="E45" s="82" t="s">
        <v>0</v>
      </c>
      <c r="F45" s="82"/>
      <c r="G45" s="82"/>
    </row>
    <row r="46" spans="1:7" ht="13.8" thickBot="1" x14ac:dyDescent="0.3">
      <c r="A46" s="28"/>
      <c r="B46" s="63" t="s">
        <v>18</v>
      </c>
      <c r="C46" s="30">
        <f>SUM(C44:C45)</f>
        <v>1807376.13</v>
      </c>
      <c r="D46" s="72"/>
      <c r="E46" s="52"/>
      <c r="F46" s="52"/>
      <c r="G46" s="34"/>
    </row>
    <row r="47" spans="1:7" ht="13.8" thickBot="1" x14ac:dyDescent="0.3">
      <c r="A47" s="28"/>
      <c r="B47" s="53"/>
      <c r="C47" s="54"/>
      <c r="D47" s="74"/>
      <c r="E47" s="56"/>
      <c r="F47" s="56"/>
      <c r="G47" s="57"/>
    </row>
    <row r="48" spans="1:7" ht="13.8" thickBot="1" x14ac:dyDescent="0.3">
      <c r="A48" s="239"/>
      <c r="B48" s="12" t="s">
        <v>33</v>
      </c>
      <c r="C48" s="13" t="s">
        <v>1</v>
      </c>
      <c r="D48" s="66" t="s">
        <v>2</v>
      </c>
      <c r="E48" s="58" t="s">
        <v>3</v>
      </c>
      <c r="F48" s="59" t="s">
        <v>4</v>
      </c>
      <c r="G48" s="58" t="s">
        <v>5</v>
      </c>
    </row>
    <row r="49" spans="1:7" ht="13.8" thickBot="1" x14ac:dyDescent="0.3">
      <c r="A49" s="84"/>
      <c r="B49" s="85" t="s">
        <v>34</v>
      </c>
      <c r="C49" s="44">
        <v>29811428.390000001</v>
      </c>
      <c r="D49" s="86"/>
      <c r="E49" s="24" t="s">
        <v>35</v>
      </c>
      <c r="F49" s="18" t="s">
        <v>122</v>
      </c>
      <c r="G49" s="18" t="s">
        <v>22</v>
      </c>
    </row>
    <row r="50" spans="1:7" ht="13.8" thickBot="1" x14ac:dyDescent="0.3">
      <c r="A50" s="87"/>
      <c r="B50" s="88" t="s">
        <v>36</v>
      </c>
      <c r="C50" s="68">
        <v>24487684.48</v>
      </c>
      <c r="D50" s="89"/>
      <c r="E50" s="70" t="s">
        <v>35</v>
      </c>
      <c r="F50" s="70" t="s">
        <v>37</v>
      </c>
      <c r="G50" s="70" t="s">
        <v>38</v>
      </c>
    </row>
    <row r="51" spans="1:7" ht="13.8" thickBot="1" x14ac:dyDescent="0.3">
      <c r="A51" s="240"/>
      <c r="B51" s="88" t="s">
        <v>39</v>
      </c>
      <c r="C51" s="68">
        <v>1999079.92</v>
      </c>
      <c r="D51" s="60"/>
      <c r="E51" s="22" t="s">
        <v>35</v>
      </c>
      <c r="F51" s="22" t="s">
        <v>174</v>
      </c>
      <c r="G51" s="22" t="s">
        <v>40</v>
      </c>
    </row>
    <row r="52" spans="1:7" ht="13.8" thickBot="1" x14ac:dyDescent="0.3">
      <c r="A52" s="62"/>
      <c r="B52" s="63" t="s">
        <v>18</v>
      </c>
      <c r="C52" s="30">
        <f>SUM(C49:C51)</f>
        <v>56298192.790000007</v>
      </c>
      <c r="D52" s="90"/>
      <c r="E52" s="52"/>
      <c r="F52" s="52"/>
      <c r="G52" s="34"/>
    </row>
    <row r="53" spans="1:7" ht="13.8" thickBot="1" x14ac:dyDescent="0.3">
      <c r="A53" s="91"/>
      <c r="B53" s="92"/>
      <c r="C53" s="93"/>
      <c r="D53" s="94"/>
      <c r="E53" s="95"/>
      <c r="F53" s="95"/>
      <c r="G53" s="96"/>
    </row>
    <row r="54" spans="1:7" ht="13.8" thickBot="1" x14ac:dyDescent="0.3">
      <c r="A54" s="28"/>
      <c r="B54" s="106"/>
      <c r="C54" s="107"/>
      <c r="D54" s="106"/>
      <c r="E54" s="107"/>
      <c r="F54" s="120"/>
      <c r="G54" s="121"/>
    </row>
    <row r="55" spans="1:7" ht="13.8" thickBot="1" x14ac:dyDescent="0.3">
      <c r="A55" s="668"/>
      <c r="B55" s="43" t="s">
        <v>41</v>
      </c>
      <c r="C55" s="13" t="s">
        <v>1</v>
      </c>
      <c r="D55" s="1" t="s">
        <v>2</v>
      </c>
      <c r="E55" s="13" t="s">
        <v>3</v>
      </c>
      <c r="F55" s="14" t="s">
        <v>4</v>
      </c>
      <c r="G55" s="13" t="s">
        <v>5</v>
      </c>
    </row>
    <row r="56" spans="1:7" ht="13.8" thickBot="1" x14ac:dyDescent="0.3">
      <c r="A56" s="669"/>
      <c r="B56" s="119" t="s">
        <v>43</v>
      </c>
      <c r="C56" s="68">
        <v>3778718.23</v>
      </c>
      <c r="D56" s="357">
        <v>5.0999999999999996</v>
      </c>
      <c r="E56" s="70" t="s">
        <v>238</v>
      </c>
      <c r="F56" s="70" t="s">
        <v>44</v>
      </c>
      <c r="G56" s="70" t="s">
        <v>42</v>
      </c>
    </row>
    <row r="57" spans="1:7" ht="13.8" thickBot="1" x14ac:dyDescent="0.3">
      <c r="A57" s="670"/>
      <c r="B57" s="119"/>
      <c r="C57" s="68"/>
      <c r="D57" s="122"/>
      <c r="E57" s="69" t="s">
        <v>29</v>
      </c>
      <c r="F57" s="69"/>
      <c r="G57" s="70"/>
    </row>
    <row r="58" spans="1:7" ht="13.8" thickBot="1" x14ac:dyDescent="0.3">
      <c r="A58" s="36"/>
      <c r="B58" s="29" t="s">
        <v>18</v>
      </c>
      <c r="C58" s="117">
        <f>SUM(C55:C57)</f>
        <v>3778718.23</v>
      </c>
      <c r="D58" s="90"/>
      <c r="E58" s="52"/>
      <c r="F58" s="52"/>
      <c r="G58" s="34"/>
    </row>
    <row r="59" spans="1:7" ht="13.8" thickBot="1" x14ac:dyDescent="0.3">
      <c r="A59" s="123"/>
      <c r="B59" s="28"/>
      <c r="C59" s="28"/>
      <c r="D59" s="73"/>
      <c r="E59" s="73"/>
      <c r="F59" s="73"/>
      <c r="G59" s="124"/>
    </row>
    <row r="60" spans="1:7" ht="13.8" thickBot="1" x14ac:dyDescent="0.3">
      <c r="A60" s="274"/>
      <c r="B60" s="210" t="s">
        <v>103</v>
      </c>
      <c r="C60" s="255" t="s">
        <v>1</v>
      </c>
      <c r="D60" s="256" t="s">
        <v>2</v>
      </c>
      <c r="E60" s="257" t="s">
        <v>3</v>
      </c>
      <c r="F60" s="258" t="s">
        <v>4</v>
      </c>
      <c r="G60" s="257" t="s">
        <v>5</v>
      </c>
    </row>
    <row r="61" spans="1:7" ht="13.8" thickBot="1" x14ac:dyDescent="0.3">
      <c r="A61" s="138"/>
      <c r="B61" s="99" t="s">
        <v>47</v>
      </c>
      <c r="C61" s="25">
        <v>2368932.35</v>
      </c>
      <c r="D61" s="340">
        <v>-0.157</v>
      </c>
      <c r="E61" s="381" t="s">
        <v>231</v>
      </c>
      <c r="F61" s="115">
        <v>1354.488499</v>
      </c>
      <c r="G61" s="115" t="s">
        <v>22</v>
      </c>
    </row>
    <row r="62" spans="1:7" ht="13.8" thickBot="1" x14ac:dyDescent="0.3">
      <c r="A62" s="138"/>
      <c r="B62" s="43"/>
      <c r="C62" s="44"/>
      <c r="D62" s="126"/>
      <c r="E62" s="18"/>
      <c r="F62" s="18"/>
      <c r="G62" s="18"/>
    </row>
    <row r="63" spans="1:7" ht="13.8" thickBot="1" x14ac:dyDescent="0.3">
      <c r="A63" s="138"/>
      <c r="B63" s="99"/>
      <c r="C63" s="44"/>
      <c r="D63" s="139"/>
      <c r="E63" s="47"/>
      <c r="F63" s="47"/>
      <c r="G63" s="101"/>
    </row>
    <row r="64" spans="1:7" ht="13.8" thickBot="1" x14ac:dyDescent="0.3">
      <c r="A64" s="49"/>
      <c r="B64" s="29" t="s">
        <v>18</v>
      </c>
      <c r="C64" s="117">
        <f>SUM(C60:C63)</f>
        <v>2368932.35</v>
      </c>
      <c r="D64" s="141"/>
      <c r="E64" s="128"/>
      <c r="F64" s="129"/>
      <c r="G64" s="130"/>
    </row>
    <row r="65" spans="1:7" ht="13.8" thickBot="1" x14ac:dyDescent="0.3">
      <c r="A65" s="73"/>
      <c r="B65" s="53"/>
      <c r="C65" s="107"/>
      <c r="D65" s="132"/>
      <c r="E65" s="133"/>
      <c r="F65" s="142"/>
      <c r="G65" s="143"/>
    </row>
    <row r="66" spans="1:7" ht="13.8" thickBot="1" x14ac:dyDescent="0.3">
      <c r="A66" s="28"/>
      <c r="B66" s="43" t="s">
        <v>45</v>
      </c>
      <c r="C66" s="13" t="s">
        <v>1</v>
      </c>
      <c r="D66" s="1" t="s">
        <v>2</v>
      </c>
      <c r="E66" s="13" t="s">
        <v>3</v>
      </c>
      <c r="F66" s="14" t="s">
        <v>4</v>
      </c>
      <c r="G66" s="13" t="s">
        <v>5</v>
      </c>
    </row>
    <row r="67" spans="1:7" ht="13.8" thickBot="1" x14ac:dyDescent="0.3">
      <c r="A67" s="28"/>
      <c r="B67" s="171" t="s">
        <v>107</v>
      </c>
      <c r="C67" s="44">
        <v>1978332.28</v>
      </c>
      <c r="D67" s="349">
        <v>4.6100000000000003</v>
      </c>
      <c r="E67" s="61" t="s">
        <v>232</v>
      </c>
      <c r="F67" s="61" t="s">
        <v>136</v>
      </c>
      <c r="G67" s="101"/>
    </row>
    <row r="68" spans="1:7" ht="13.8" thickBot="1" x14ac:dyDescent="0.3">
      <c r="A68" s="28"/>
      <c r="B68" s="99" t="s">
        <v>48</v>
      </c>
      <c r="C68" s="44">
        <v>1671522.5</v>
      </c>
      <c r="D68" s="358">
        <v>3.26</v>
      </c>
      <c r="E68" s="18" t="s">
        <v>233</v>
      </c>
      <c r="F68" s="24" t="s">
        <v>89</v>
      </c>
      <c r="G68" s="24" t="s">
        <v>105</v>
      </c>
    </row>
    <row r="69" spans="1:7" ht="13.8" thickBot="1" x14ac:dyDescent="0.3">
      <c r="A69" s="28"/>
      <c r="B69" s="99" t="s">
        <v>110</v>
      </c>
      <c r="C69" s="25">
        <v>1047411.84</v>
      </c>
      <c r="D69" s="284">
        <v>0.72</v>
      </c>
      <c r="E69" s="18" t="s">
        <v>234</v>
      </c>
      <c r="F69" s="24" t="s">
        <v>111</v>
      </c>
      <c r="G69" s="13"/>
    </row>
    <row r="70" spans="1:7" ht="13.8" thickBot="1" x14ac:dyDescent="0.3">
      <c r="A70" s="49"/>
      <c r="B70" s="63" t="s">
        <v>18</v>
      </c>
      <c r="C70" s="290">
        <f>SUM(C66:C69)</f>
        <v>4697266.62</v>
      </c>
      <c r="D70" s="132"/>
      <c r="E70" s="133"/>
      <c r="F70" s="142"/>
      <c r="G70" s="143"/>
    </row>
    <row r="71" spans="1:7" ht="13.8" thickBot="1" x14ac:dyDescent="0.3">
      <c r="A71" s="83"/>
      <c r="B71" s="132"/>
      <c r="C71" s="133"/>
      <c r="D71" s="134"/>
      <c r="E71" s="135"/>
      <c r="F71" s="136"/>
      <c r="G71" s="137"/>
    </row>
    <row r="72" spans="1:7" ht="13.8" thickBot="1" x14ac:dyDescent="0.3">
      <c r="A72" s="273"/>
      <c r="B72" s="210" t="s">
        <v>94</v>
      </c>
      <c r="C72" s="255" t="s">
        <v>1</v>
      </c>
      <c r="D72" s="256" t="s">
        <v>2</v>
      </c>
      <c r="E72" s="257" t="s">
        <v>3</v>
      </c>
      <c r="F72" s="258" t="s">
        <v>4</v>
      </c>
      <c r="G72" s="257" t="s">
        <v>5</v>
      </c>
    </row>
    <row r="73" spans="1:7" ht="15.6" thickBot="1" x14ac:dyDescent="0.3">
      <c r="A73" s="149"/>
      <c r="B73" s="171" t="s">
        <v>130</v>
      </c>
      <c r="C73" s="44">
        <v>758138.21</v>
      </c>
      <c r="D73" s="350">
        <v>0.87</v>
      </c>
      <c r="E73" s="18" t="s">
        <v>230</v>
      </c>
      <c r="F73" s="18" t="s">
        <v>49</v>
      </c>
      <c r="G73" s="18" t="s">
        <v>30</v>
      </c>
    </row>
    <row r="74" spans="1:7" ht="15.6" thickBot="1" x14ac:dyDescent="0.3">
      <c r="A74" s="149"/>
      <c r="B74" s="279" t="s">
        <v>103</v>
      </c>
      <c r="C74" s="264"/>
      <c r="D74" s="280"/>
      <c r="E74" s="262" t="s">
        <v>109</v>
      </c>
      <c r="F74" s="262"/>
      <c r="G74" s="262"/>
    </row>
    <row r="75" spans="1:7" ht="15.6" thickBot="1" x14ac:dyDescent="0.3">
      <c r="A75" s="149"/>
      <c r="B75" s="45" t="s">
        <v>78</v>
      </c>
      <c r="C75" s="44">
        <v>415877.52</v>
      </c>
      <c r="D75" s="340">
        <v>-0.02</v>
      </c>
      <c r="E75" s="18" t="s">
        <v>220</v>
      </c>
      <c r="F75" s="24" t="s">
        <v>79</v>
      </c>
      <c r="G75" s="24" t="s">
        <v>80</v>
      </c>
    </row>
    <row r="76" spans="1:7" ht="13.8" thickBot="1" x14ac:dyDescent="0.3">
      <c r="B76" s="144"/>
      <c r="C76" s="13"/>
      <c r="D76" s="145"/>
      <c r="E76" s="146"/>
      <c r="F76" s="146"/>
      <c r="G76" s="147"/>
    </row>
    <row r="77" spans="1:7" ht="13.8" thickBot="1" x14ac:dyDescent="0.3">
      <c r="A77" s="150"/>
      <c r="B77" s="29" t="s">
        <v>18</v>
      </c>
      <c r="C77" s="117">
        <f>SUM(C75+C73)</f>
        <v>1174015.73</v>
      </c>
      <c r="D77" s="151"/>
      <c r="E77" s="152"/>
      <c r="F77" s="152"/>
      <c r="G77" s="153"/>
    </row>
    <row r="78" spans="1:7" ht="13.8" thickBot="1" x14ac:dyDescent="0.3">
      <c r="A78" s="35"/>
      <c r="B78" s="154"/>
      <c r="C78" s="155"/>
      <c r="D78" s="156"/>
      <c r="E78" s="56"/>
      <c r="F78" s="56"/>
      <c r="G78" s="157"/>
    </row>
    <row r="79" spans="1:7" ht="13.8" thickBot="1" x14ac:dyDescent="0.3">
      <c r="A79" s="158"/>
      <c r="B79" s="43" t="s">
        <v>45</v>
      </c>
      <c r="C79" s="13" t="s">
        <v>1</v>
      </c>
      <c r="D79" s="66" t="s">
        <v>2</v>
      </c>
      <c r="E79" s="58" t="s">
        <v>3</v>
      </c>
      <c r="F79" s="59" t="s">
        <v>4</v>
      </c>
      <c r="G79" s="58" t="s">
        <v>5</v>
      </c>
    </row>
    <row r="80" spans="1:7" ht="13.8" thickBot="1" x14ac:dyDescent="0.3">
      <c r="A80" s="148"/>
      <c r="B80" s="99" t="s">
        <v>87</v>
      </c>
      <c r="C80" s="44">
        <v>679511.77</v>
      </c>
      <c r="D80" s="358">
        <v>0.35</v>
      </c>
      <c r="E80" s="18" t="s">
        <v>229</v>
      </c>
      <c r="F80" s="18" t="s">
        <v>50</v>
      </c>
      <c r="G80" s="159" t="s">
        <v>30</v>
      </c>
    </row>
    <row r="81" spans="1:7" ht="13.8" thickBot="1" x14ac:dyDescent="0.3">
      <c r="A81" s="148"/>
      <c r="B81" s="160"/>
      <c r="C81" s="68"/>
      <c r="D81" s="71"/>
      <c r="E81" s="22"/>
      <c r="F81" s="22"/>
      <c r="G81" s="161"/>
    </row>
    <row r="82" spans="1:7" ht="13.8" thickBot="1" x14ac:dyDescent="0.3">
      <c r="A82" s="49"/>
      <c r="B82" s="29" t="s">
        <v>18</v>
      </c>
      <c r="C82" s="117">
        <f>SUM(C78:C81)</f>
        <v>679511.77</v>
      </c>
      <c r="D82" s="90"/>
      <c r="E82" s="52"/>
      <c r="F82" s="52"/>
      <c r="G82" s="162"/>
    </row>
    <row r="83" spans="1:7" ht="13.8" thickBot="1" x14ac:dyDescent="0.3">
      <c r="A83" s="163"/>
      <c r="B83" s="164"/>
      <c r="C83" s="165"/>
      <c r="D83" s="166"/>
      <c r="E83" s="167"/>
      <c r="F83" s="167"/>
      <c r="G83" s="168"/>
    </row>
    <row r="84" spans="1:7" ht="13.8" thickBot="1" x14ac:dyDescent="0.3">
      <c r="A84" s="169"/>
      <c r="B84" s="43" t="s">
        <v>45</v>
      </c>
      <c r="C84" s="13" t="s">
        <v>1</v>
      </c>
      <c r="D84" s="170" t="s">
        <v>2</v>
      </c>
      <c r="E84" s="58" t="s">
        <v>3</v>
      </c>
      <c r="F84" s="59" t="s">
        <v>4</v>
      </c>
      <c r="G84" s="58" t="s">
        <v>5</v>
      </c>
    </row>
    <row r="85" spans="1:7" ht="13.8" thickBot="1" x14ac:dyDescent="0.3">
      <c r="A85" s="169"/>
      <c r="B85" s="99" t="s">
        <v>108</v>
      </c>
      <c r="C85" s="68">
        <v>1244704.1200000001</v>
      </c>
      <c r="D85" s="349">
        <v>1.07</v>
      </c>
      <c r="E85" s="61" t="s">
        <v>221</v>
      </c>
      <c r="F85" s="61" t="s">
        <v>138</v>
      </c>
      <c r="G85" s="172" t="s">
        <v>105</v>
      </c>
    </row>
    <row r="86" spans="1:7" ht="13.8" thickBot="1" x14ac:dyDescent="0.3">
      <c r="A86" s="169"/>
      <c r="B86" s="313"/>
      <c r="C86" s="78"/>
      <c r="D86" s="79"/>
      <c r="E86" s="61"/>
      <c r="F86" s="61"/>
      <c r="G86" s="172"/>
    </row>
    <row r="87" spans="1:7" ht="13.8" thickBot="1" x14ac:dyDescent="0.3">
      <c r="A87" s="219"/>
      <c r="B87" s="77" t="s">
        <v>18</v>
      </c>
      <c r="C87" s="117">
        <f>SUM(C83:C86)</f>
        <v>1244704.1200000001</v>
      </c>
      <c r="D87" s="90"/>
      <c r="E87" s="52"/>
      <c r="F87" s="52"/>
      <c r="G87" s="162"/>
    </row>
    <row r="88" spans="1:7" ht="13.8" thickBot="1" x14ac:dyDescent="0.3">
      <c r="A88" s="289"/>
      <c r="B88" s="154"/>
      <c r="C88" s="314"/>
      <c r="D88" s="156"/>
      <c r="E88" s="56"/>
      <c r="F88" s="56"/>
      <c r="G88" s="157"/>
    </row>
    <row r="89" spans="1:7" ht="13.8" thickBot="1" x14ac:dyDescent="0.3">
      <c r="A89" s="138"/>
      <c r="B89" s="312" t="s">
        <v>45</v>
      </c>
      <c r="C89" s="58" t="s">
        <v>1</v>
      </c>
      <c r="D89" s="66" t="s">
        <v>2</v>
      </c>
      <c r="E89" s="58" t="s">
        <v>3</v>
      </c>
      <c r="F89" s="59" t="s">
        <v>4</v>
      </c>
      <c r="G89" s="58" t="s">
        <v>5</v>
      </c>
    </row>
    <row r="90" spans="1:7" ht="13.8" thickBot="1" x14ac:dyDescent="0.3">
      <c r="A90" s="138"/>
      <c r="B90" s="85" t="s">
        <v>123</v>
      </c>
      <c r="C90" s="25">
        <v>881718.8</v>
      </c>
      <c r="D90" s="349">
        <v>3.23</v>
      </c>
      <c r="E90" s="118">
        <v>0.58994257999999999</v>
      </c>
      <c r="F90" s="18" t="s">
        <v>183</v>
      </c>
      <c r="G90" s="115" t="s">
        <v>42</v>
      </c>
    </row>
    <row r="91" spans="1:7" ht="13.8" thickBot="1" x14ac:dyDescent="0.3">
      <c r="A91" s="138"/>
      <c r="B91" s="85" t="s">
        <v>112</v>
      </c>
      <c r="C91" s="25">
        <v>973545.12</v>
      </c>
      <c r="D91" s="348">
        <v>5.15</v>
      </c>
      <c r="E91" s="179">
        <v>1.1046253100000001</v>
      </c>
      <c r="F91" s="61" t="s">
        <v>176</v>
      </c>
      <c r="G91" s="101" t="s">
        <v>25</v>
      </c>
    </row>
    <row r="92" spans="1:7" ht="13.8" thickBot="1" x14ac:dyDescent="0.3">
      <c r="A92" s="274"/>
      <c r="B92" s="260" t="s">
        <v>97</v>
      </c>
      <c r="C92" s="264"/>
      <c r="D92" s="275"/>
      <c r="E92" s="276"/>
      <c r="F92" s="277"/>
      <c r="G92" s="278"/>
    </row>
    <row r="93" spans="1:7" ht="13.8" thickBot="1" x14ac:dyDescent="0.3">
      <c r="A93" s="138"/>
      <c r="B93" s="85" t="s">
        <v>124</v>
      </c>
      <c r="C93" s="335">
        <v>790299.9</v>
      </c>
      <c r="D93" s="358">
        <v>1.98</v>
      </c>
      <c r="E93" s="140">
        <v>0.93416440999999995</v>
      </c>
      <c r="F93" s="101">
        <v>845978.47678699996</v>
      </c>
      <c r="G93" s="101" t="s">
        <v>51</v>
      </c>
    </row>
    <row r="94" spans="1:7" ht="13.8" thickBot="1" x14ac:dyDescent="0.3">
      <c r="A94" s="49"/>
      <c r="B94" s="29" t="s">
        <v>18</v>
      </c>
      <c r="C94" s="117">
        <f>SUM(C90:C93)</f>
        <v>2645563.8199999998</v>
      </c>
      <c r="D94" s="102"/>
      <c r="E94" s="103"/>
      <c r="F94" s="104"/>
      <c r="G94" s="105"/>
    </row>
    <row r="95" spans="1:7" ht="13.8" thickBot="1" x14ac:dyDescent="0.3">
      <c r="A95" s="123"/>
      <c r="B95" s="53"/>
      <c r="C95" s="107"/>
      <c r="D95" s="108"/>
      <c r="E95" s="109"/>
      <c r="F95" s="110"/>
      <c r="G95" s="111"/>
    </row>
    <row r="96" spans="1:7" ht="13.8" thickBot="1" x14ac:dyDescent="0.3">
      <c r="A96" s="36"/>
      <c r="B96" s="43" t="s">
        <v>45</v>
      </c>
      <c r="C96" s="13" t="s">
        <v>1</v>
      </c>
      <c r="D96" s="175" t="s">
        <v>2</v>
      </c>
      <c r="E96" s="189" t="s">
        <v>3</v>
      </c>
      <c r="F96" s="59" t="s">
        <v>4</v>
      </c>
      <c r="G96" s="58" t="s">
        <v>5</v>
      </c>
    </row>
    <row r="97" spans="1:7" ht="13.8" thickBot="1" x14ac:dyDescent="0.3">
      <c r="A97" s="36"/>
      <c r="B97" s="171" t="s">
        <v>131</v>
      </c>
      <c r="C97" s="25">
        <v>5026691.72</v>
      </c>
      <c r="D97" s="350">
        <v>1.39</v>
      </c>
      <c r="E97" s="118">
        <v>1.51202441</v>
      </c>
      <c r="F97" s="115">
        <v>3324477.8983487999</v>
      </c>
      <c r="G97" s="115" t="s">
        <v>22</v>
      </c>
    </row>
    <row r="98" spans="1:7" ht="13.8" thickBot="1" x14ac:dyDescent="0.3">
      <c r="A98" s="244"/>
      <c r="B98" s="245" t="s">
        <v>91</v>
      </c>
      <c r="C98" s="246"/>
      <c r="D98" s="247"/>
      <c r="E98" s="248"/>
      <c r="F98" s="249"/>
      <c r="G98" s="249"/>
    </row>
    <row r="99" spans="1:7" ht="13.8" thickBot="1" x14ac:dyDescent="0.3">
      <c r="A99" s="36"/>
      <c r="B99" s="99" t="s">
        <v>81</v>
      </c>
      <c r="C99" s="25">
        <v>930835.44</v>
      </c>
      <c r="D99" s="343">
        <v>-0.62</v>
      </c>
      <c r="E99" s="241">
        <v>1.0558297000000001</v>
      </c>
      <c r="F99" s="214">
        <v>881615.13303000003</v>
      </c>
      <c r="G99" s="101" t="s">
        <v>7</v>
      </c>
    </row>
    <row r="100" spans="1:7" ht="13.8" thickBot="1" x14ac:dyDescent="0.3">
      <c r="A100" s="36" t="s">
        <v>109</v>
      </c>
      <c r="B100" s="99" t="s">
        <v>93</v>
      </c>
      <c r="C100" s="25">
        <v>4047731.88</v>
      </c>
      <c r="D100" s="348">
        <v>0.7</v>
      </c>
      <c r="E100" s="348" t="s">
        <v>265</v>
      </c>
      <c r="F100" s="366" t="s">
        <v>177</v>
      </c>
      <c r="G100" s="101" t="s">
        <v>30</v>
      </c>
    </row>
    <row r="101" spans="1:7" ht="13.8" thickBot="1" x14ac:dyDescent="0.3">
      <c r="A101" s="173"/>
      <c r="B101" s="182" t="s">
        <v>18</v>
      </c>
      <c r="C101" s="30">
        <f>SUM(C97:C100)</f>
        <v>10005259.039999999</v>
      </c>
      <c r="D101" s="151"/>
      <c r="E101" s="183"/>
      <c r="F101" s="152"/>
      <c r="G101" s="153"/>
    </row>
    <row r="102" spans="1:7" ht="13.8" thickBot="1" x14ac:dyDescent="0.3">
      <c r="A102" s="184"/>
      <c r="B102" s="53"/>
      <c r="C102" s="54"/>
      <c r="D102" s="200"/>
      <c r="E102" s="200"/>
      <c r="F102" s="201"/>
      <c r="G102" s="202"/>
    </row>
    <row r="103" spans="1:7" ht="13.8" thickBot="1" x14ac:dyDescent="0.3">
      <c r="A103" s="184"/>
      <c r="B103" s="206" t="s">
        <v>102</v>
      </c>
      <c r="C103" s="13" t="s">
        <v>1</v>
      </c>
      <c r="D103" s="175" t="s">
        <v>2</v>
      </c>
      <c r="E103" s="189" t="s">
        <v>3</v>
      </c>
      <c r="F103" s="59" t="s">
        <v>4</v>
      </c>
      <c r="G103" s="58" t="s">
        <v>5</v>
      </c>
    </row>
    <row r="104" spans="1:7" ht="13.8" thickBot="1" x14ac:dyDescent="0.3">
      <c r="A104" s="184"/>
      <c r="B104" s="347" t="s">
        <v>135</v>
      </c>
      <c r="C104" s="339">
        <v>1009324.92</v>
      </c>
      <c r="D104" s="382">
        <v>1.48</v>
      </c>
      <c r="E104" s="337">
        <v>90655435210</v>
      </c>
      <c r="F104" s="338" t="s">
        <v>141</v>
      </c>
      <c r="G104" s="101" t="s">
        <v>7</v>
      </c>
    </row>
    <row r="105" spans="1:7" ht="13.8" thickBot="1" x14ac:dyDescent="0.3">
      <c r="A105" s="184"/>
      <c r="B105" s="328"/>
      <c r="C105" s="329"/>
      <c r="D105" s="330"/>
      <c r="E105" s="330"/>
      <c r="F105" s="331"/>
      <c r="G105" s="330"/>
    </row>
    <row r="106" spans="1:7" ht="13.8" thickBot="1" x14ac:dyDescent="0.3">
      <c r="A106" s="184"/>
      <c r="B106" s="116" t="s">
        <v>18</v>
      </c>
      <c r="C106" s="207">
        <f>C104</f>
        <v>1009324.92</v>
      </c>
      <c r="D106" s="200"/>
      <c r="E106" s="200"/>
      <c r="F106" s="201"/>
      <c r="G106" s="202"/>
    </row>
    <row r="107" spans="1:7" ht="13.8" thickBot="1" x14ac:dyDescent="0.3">
      <c r="A107" s="184"/>
      <c r="B107" s="53"/>
      <c r="C107" s="54"/>
      <c r="D107" s="185"/>
      <c r="E107" s="185"/>
      <c r="F107" s="186"/>
      <c r="G107" s="187"/>
    </row>
    <row r="108" spans="1:7" ht="13.8" thickBot="1" x14ac:dyDescent="0.3">
      <c r="A108" s="250"/>
      <c r="B108" s="251" t="s">
        <v>92</v>
      </c>
      <c r="C108" s="13" t="s">
        <v>1</v>
      </c>
      <c r="D108" s="188" t="s">
        <v>2</v>
      </c>
      <c r="E108" s="189" t="s">
        <v>3</v>
      </c>
      <c r="F108" s="59" t="s">
        <v>4</v>
      </c>
      <c r="G108" s="58" t="s">
        <v>5</v>
      </c>
    </row>
    <row r="109" spans="1:7" ht="13.8" thickBot="1" x14ac:dyDescent="0.3">
      <c r="A109" s="184"/>
      <c r="B109" s="190" t="s">
        <v>52</v>
      </c>
      <c r="C109" s="25">
        <v>1488072.58</v>
      </c>
      <c r="D109" s="350">
        <v>6.65</v>
      </c>
      <c r="E109" s="191">
        <v>143.8238479</v>
      </c>
      <c r="F109" s="192">
        <v>10346.494010599999</v>
      </c>
      <c r="G109" s="115" t="s">
        <v>42</v>
      </c>
    </row>
    <row r="110" spans="1:7" ht="13.8" thickBot="1" x14ac:dyDescent="0.3">
      <c r="A110" s="184"/>
      <c r="B110" s="190" t="s">
        <v>53</v>
      </c>
      <c r="C110" s="25">
        <v>1861190.73</v>
      </c>
      <c r="D110" s="350">
        <v>7.75</v>
      </c>
      <c r="E110" s="191">
        <v>1.4819216</v>
      </c>
      <c r="F110" s="368" t="s">
        <v>186</v>
      </c>
      <c r="G110" s="115" t="s">
        <v>25</v>
      </c>
    </row>
    <row r="111" spans="1:7" ht="13.8" thickBot="1" x14ac:dyDescent="0.3">
      <c r="A111" s="184"/>
      <c r="B111" s="194" t="s">
        <v>54</v>
      </c>
      <c r="C111" s="25">
        <v>1809677.43</v>
      </c>
      <c r="D111" s="350">
        <v>5.8</v>
      </c>
      <c r="E111" s="191">
        <v>1.3351649999999999</v>
      </c>
      <c r="F111" s="308" t="s">
        <v>114</v>
      </c>
      <c r="G111" s="115" t="s">
        <v>42</v>
      </c>
    </row>
    <row r="112" spans="1:7" ht="13.8" thickBot="1" x14ac:dyDescent="0.3">
      <c r="A112" s="131"/>
      <c r="B112" s="195"/>
      <c r="C112" s="25"/>
      <c r="D112" s="178"/>
      <c r="E112" s="179"/>
      <c r="F112" s="180"/>
      <c r="G112" s="181"/>
    </row>
    <row r="113" spans="1:7" ht="13.8" thickBot="1" x14ac:dyDescent="0.3">
      <c r="A113" s="184"/>
      <c r="B113" s="182" t="s">
        <v>18</v>
      </c>
      <c r="C113" s="30">
        <f>SUM(C109:C112)</f>
        <v>5158940.74</v>
      </c>
      <c r="D113" s="151"/>
      <c r="E113" s="183"/>
      <c r="F113" s="152"/>
      <c r="G113" s="153"/>
    </row>
    <row r="114" spans="1:7" ht="13.8" thickBot="1" x14ac:dyDescent="0.3">
      <c r="A114" s="184"/>
      <c r="B114" s="53"/>
      <c r="C114" s="54"/>
      <c r="D114" s="185"/>
      <c r="E114" s="185"/>
      <c r="F114" s="186"/>
      <c r="G114" s="187"/>
    </row>
    <row r="115" spans="1:7" ht="13.8" thickBot="1" x14ac:dyDescent="0.3">
      <c r="A115" s="173"/>
      <c r="B115" s="12" t="s">
        <v>45</v>
      </c>
      <c r="C115" s="13" t="s">
        <v>1</v>
      </c>
      <c r="D115" s="175" t="s">
        <v>2</v>
      </c>
      <c r="E115" s="176" t="s">
        <v>3</v>
      </c>
      <c r="F115" s="59" t="s">
        <v>4</v>
      </c>
      <c r="G115" s="58" t="s">
        <v>5</v>
      </c>
    </row>
    <row r="116" spans="1:7" ht="13.8" thickBot="1" x14ac:dyDescent="0.3">
      <c r="A116" s="184"/>
      <c r="B116" s="196" t="s">
        <v>55</v>
      </c>
      <c r="C116" s="25">
        <v>1420750.96</v>
      </c>
      <c r="D116" s="373">
        <v>5.27</v>
      </c>
      <c r="E116" s="332">
        <v>1.1617321</v>
      </c>
      <c r="F116" s="193">
        <v>1222959.20386</v>
      </c>
      <c r="G116" s="115" t="s">
        <v>42</v>
      </c>
    </row>
    <row r="117" spans="1:7" ht="13.8" thickBot="1" x14ac:dyDescent="0.3">
      <c r="A117" s="184"/>
      <c r="B117" s="245" t="s">
        <v>91</v>
      </c>
      <c r="C117" s="25"/>
      <c r="D117" s="243"/>
      <c r="E117" s="241"/>
      <c r="F117" s="242"/>
      <c r="G117" s="101"/>
    </row>
    <row r="118" spans="1:7" ht="13.8" thickBot="1" x14ac:dyDescent="0.3">
      <c r="A118" s="131"/>
      <c r="B118" s="196" t="s">
        <v>90</v>
      </c>
      <c r="C118" s="25">
        <v>1073592.3</v>
      </c>
      <c r="D118" s="374">
        <v>0.7</v>
      </c>
      <c r="E118" s="100">
        <v>1.5280522999999999</v>
      </c>
      <c r="F118" s="242">
        <v>702588.71621999994</v>
      </c>
      <c r="G118" s="181"/>
    </row>
    <row r="119" spans="1:7" ht="13.8" thickBot="1" x14ac:dyDescent="0.3">
      <c r="A119" s="184"/>
      <c r="B119" s="182" t="s">
        <v>18</v>
      </c>
      <c r="C119" s="30">
        <f>SUM(C116:C118)</f>
        <v>2494343.2599999998</v>
      </c>
      <c r="D119" s="151"/>
      <c r="E119" s="183"/>
      <c r="F119" s="152"/>
      <c r="G119" s="153"/>
    </row>
    <row r="120" spans="1:7" ht="13.8" thickBot="1" x14ac:dyDescent="0.3">
      <c r="A120" s="184"/>
      <c r="B120" s="53"/>
      <c r="C120" s="54"/>
      <c r="D120" s="185"/>
      <c r="E120" s="185"/>
      <c r="F120" s="186"/>
      <c r="G120" s="187"/>
    </row>
    <row r="121" spans="1:7" ht="13.8" thickBot="1" x14ac:dyDescent="0.3">
      <c r="A121" s="173"/>
      <c r="B121" s="12" t="s">
        <v>45</v>
      </c>
      <c r="C121" s="13" t="s">
        <v>1</v>
      </c>
      <c r="D121" s="175" t="s">
        <v>2</v>
      </c>
      <c r="E121" s="176" t="s">
        <v>3</v>
      </c>
      <c r="F121" s="59" t="s">
        <v>4</v>
      </c>
      <c r="G121" s="58" t="s">
        <v>5</v>
      </c>
    </row>
    <row r="122" spans="1:7" ht="13.8" thickBot="1" x14ac:dyDescent="0.3">
      <c r="A122" s="184"/>
      <c r="B122" s="311" t="s">
        <v>115</v>
      </c>
      <c r="C122" s="25">
        <v>774704.51</v>
      </c>
      <c r="D122" s="358">
        <v>3.95</v>
      </c>
      <c r="E122" s="197">
        <v>100.41643661000001</v>
      </c>
      <c r="F122" s="193">
        <v>7714.9173992300002</v>
      </c>
      <c r="G122" s="115" t="s">
        <v>42</v>
      </c>
    </row>
    <row r="123" spans="1:7" ht="13.8" thickBot="1" x14ac:dyDescent="0.3">
      <c r="A123" s="131"/>
      <c r="B123" s="195"/>
      <c r="C123" s="25"/>
      <c r="D123" s="178"/>
      <c r="E123" s="179"/>
      <c r="F123" s="180"/>
      <c r="G123" s="181"/>
    </row>
    <row r="124" spans="1:7" ht="13.8" thickBot="1" x14ac:dyDescent="0.3">
      <c r="A124" s="184"/>
      <c r="B124" s="182" t="s">
        <v>18</v>
      </c>
      <c r="C124" s="30">
        <f>SUM(C122:C123)</f>
        <v>774704.51</v>
      </c>
      <c r="D124" s="151"/>
      <c r="E124" s="183"/>
      <c r="F124" s="152"/>
      <c r="G124" s="153"/>
    </row>
    <row r="125" spans="1:7" ht="13.8" thickBot="1" x14ac:dyDescent="0.3">
      <c r="A125" s="184"/>
      <c r="B125" s="53"/>
      <c r="C125" s="54"/>
      <c r="D125" s="185"/>
      <c r="E125" s="185"/>
      <c r="F125" s="186"/>
      <c r="G125" s="187"/>
    </row>
    <row r="126" spans="1:7" ht="13.8" thickBot="1" x14ac:dyDescent="0.3">
      <c r="A126" s="173"/>
      <c r="B126" s="12" t="s">
        <v>45</v>
      </c>
      <c r="C126" s="13" t="s">
        <v>1</v>
      </c>
      <c r="D126" s="175" t="s">
        <v>2</v>
      </c>
      <c r="E126" s="176" t="s">
        <v>3</v>
      </c>
      <c r="F126" s="59" t="s">
        <v>4</v>
      </c>
      <c r="G126" s="58" t="s">
        <v>5</v>
      </c>
    </row>
    <row r="127" spans="1:7" ht="13.8" thickBot="1" x14ac:dyDescent="0.3">
      <c r="A127" s="184"/>
      <c r="B127" s="196" t="s">
        <v>56</v>
      </c>
      <c r="C127" s="44">
        <v>1351623.36</v>
      </c>
      <c r="D127" s="358">
        <v>5.89</v>
      </c>
      <c r="E127" s="334">
        <v>11.42644415</v>
      </c>
      <c r="F127" s="114">
        <v>34.31950470132</v>
      </c>
      <c r="G127" s="115" t="s">
        <v>42</v>
      </c>
    </row>
    <row r="128" spans="1:7" ht="13.8" thickBot="1" x14ac:dyDescent="0.3">
      <c r="A128" s="131"/>
      <c r="B128" s="195"/>
      <c r="C128" s="25"/>
      <c r="D128" s="178"/>
      <c r="E128" s="179"/>
      <c r="F128" s="180"/>
      <c r="G128" s="181"/>
    </row>
    <row r="129" spans="1:7" ht="13.8" thickBot="1" x14ac:dyDescent="0.3">
      <c r="A129" s="184"/>
      <c r="B129" s="182" t="s">
        <v>18</v>
      </c>
      <c r="C129" s="30">
        <f>SUM(C127:C128)</f>
        <v>1351623.36</v>
      </c>
      <c r="D129" s="151"/>
      <c r="E129" s="183"/>
      <c r="F129" s="152"/>
      <c r="G129" s="153"/>
    </row>
    <row r="130" spans="1:7" x14ac:dyDescent="0.25">
      <c r="A130" s="184"/>
      <c r="B130" s="53"/>
      <c r="C130" s="54"/>
      <c r="D130" s="200"/>
      <c r="E130" s="200"/>
      <c r="F130" s="201"/>
      <c r="G130" s="200"/>
    </row>
    <row r="131" spans="1:7" ht="13.8" thickBot="1" x14ac:dyDescent="0.3">
      <c r="A131" s="184"/>
      <c r="B131" s="53"/>
      <c r="C131" s="54"/>
      <c r="D131" s="200"/>
      <c r="E131" s="200"/>
      <c r="F131" s="201"/>
      <c r="G131" s="202"/>
    </row>
    <row r="132" spans="1:7" ht="13.8" thickBot="1" x14ac:dyDescent="0.3">
      <c r="A132" s="671"/>
      <c r="B132" s="12" t="s">
        <v>45</v>
      </c>
      <c r="C132" s="13" t="s">
        <v>1</v>
      </c>
      <c r="D132" s="1" t="s">
        <v>2</v>
      </c>
      <c r="E132" s="13" t="s">
        <v>3</v>
      </c>
      <c r="F132" s="14" t="s">
        <v>4</v>
      </c>
      <c r="G132" s="13" t="s">
        <v>5</v>
      </c>
    </row>
    <row r="133" spans="1:7" ht="13.8" thickBot="1" x14ac:dyDescent="0.3">
      <c r="A133" s="672"/>
      <c r="B133" s="97" t="s">
        <v>113</v>
      </c>
      <c r="C133" s="98">
        <v>384370.21</v>
      </c>
      <c r="D133" s="360">
        <v>4.9851000000000001</v>
      </c>
      <c r="E133" s="125">
        <v>1.4225692999999999</v>
      </c>
      <c r="F133" s="22" t="s">
        <v>125</v>
      </c>
      <c r="G133" s="198" t="s">
        <v>25</v>
      </c>
    </row>
    <row r="134" spans="1:7" ht="13.8" thickBot="1" x14ac:dyDescent="0.3">
      <c r="A134" s="673"/>
      <c r="B134" s="12"/>
      <c r="C134" s="199"/>
      <c r="D134" s="145"/>
      <c r="E134" s="147"/>
      <c r="F134" s="146"/>
      <c r="G134" s="147"/>
    </row>
    <row r="135" spans="1:7" ht="13.8" thickBot="1" x14ac:dyDescent="0.3">
      <c r="A135" s="184"/>
      <c r="B135" s="29" t="s">
        <v>18</v>
      </c>
      <c r="C135" s="30">
        <f>SUM(C133:C134)</f>
        <v>384370.21</v>
      </c>
      <c r="D135" s="200"/>
      <c r="E135" s="200"/>
      <c r="F135" s="201"/>
      <c r="G135" s="202"/>
    </row>
    <row r="136" spans="1:7" ht="13.8" thickBot="1" x14ac:dyDescent="0.3">
      <c r="A136" s="184"/>
      <c r="B136" s="53"/>
      <c r="C136" s="54"/>
      <c r="D136" s="200"/>
      <c r="E136" s="200"/>
      <c r="F136" s="201"/>
      <c r="G136" s="202"/>
    </row>
    <row r="137" spans="1:7" ht="13.8" thickBot="1" x14ac:dyDescent="0.3">
      <c r="A137" s="674"/>
      <c r="B137" s="43" t="s">
        <v>45</v>
      </c>
      <c r="C137" s="13" t="s">
        <v>1</v>
      </c>
      <c r="D137" s="1" t="s">
        <v>2</v>
      </c>
      <c r="E137" s="13" t="s">
        <v>3</v>
      </c>
      <c r="F137" s="14" t="s">
        <v>4</v>
      </c>
      <c r="G137" s="13" t="s">
        <v>5</v>
      </c>
    </row>
    <row r="138" spans="1:7" ht="13.8" thickBot="1" x14ac:dyDescent="0.3">
      <c r="A138" s="675"/>
      <c r="B138" s="48" t="s">
        <v>57</v>
      </c>
      <c r="C138" s="44">
        <v>3337730.42</v>
      </c>
      <c r="D138" s="358">
        <v>4.07</v>
      </c>
      <c r="E138" s="18" t="s">
        <v>223</v>
      </c>
      <c r="F138" s="18" t="s">
        <v>116</v>
      </c>
      <c r="G138" s="18" t="s">
        <v>42</v>
      </c>
    </row>
    <row r="139" spans="1:7" ht="13.8" thickBot="1" x14ac:dyDescent="0.3">
      <c r="A139" s="675"/>
      <c r="B139" s="43"/>
      <c r="C139" s="44"/>
      <c r="D139" s="86"/>
      <c r="E139" s="24"/>
      <c r="F139" s="24"/>
      <c r="G139" s="18"/>
    </row>
    <row r="140" spans="1:7" ht="13.8" thickBot="1" x14ac:dyDescent="0.3">
      <c r="A140" s="676"/>
      <c r="B140" s="279" t="s">
        <v>103</v>
      </c>
      <c r="C140" s="281" t="s">
        <v>1</v>
      </c>
      <c r="D140" s="282" t="s">
        <v>2</v>
      </c>
      <c r="E140" s="281" t="s">
        <v>3</v>
      </c>
      <c r="F140" s="283" t="s">
        <v>4</v>
      </c>
      <c r="G140" s="281" t="s">
        <v>5</v>
      </c>
    </row>
    <row r="141" spans="1:7" ht="13.8" thickBot="1" x14ac:dyDescent="0.3">
      <c r="A141" s="676"/>
      <c r="B141" s="208" t="s">
        <v>58</v>
      </c>
      <c r="C141" s="319">
        <v>1875671.39</v>
      </c>
      <c r="D141" s="380">
        <v>-94.44</v>
      </c>
      <c r="E141" s="309">
        <v>937.83569690000002</v>
      </c>
      <c r="F141" s="209">
        <v>2000</v>
      </c>
      <c r="G141" s="230" t="s">
        <v>80</v>
      </c>
    </row>
    <row r="142" spans="1:7" ht="13.8" thickBot="1" x14ac:dyDescent="0.3">
      <c r="A142" s="676"/>
      <c r="B142" s="327" t="s">
        <v>134</v>
      </c>
      <c r="C142" s="44">
        <v>2532924.2200000002</v>
      </c>
      <c r="D142" s="324"/>
      <c r="E142" s="325">
        <v>1013.16968734</v>
      </c>
      <c r="F142" s="115">
        <v>2500</v>
      </c>
      <c r="G142" s="230" t="s">
        <v>80</v>
      </c>
    </row>
    <row r="143" spans="1:7" ht="13.8" thickBot="1" x14ac:dyDescent="0.3">
      <c r="A143" s="676"/>
      <c r="B143" s="291"/>
      <c r="C143" s="292"/>
      <c r="D143" s="293"/>
      <c r="E143" s="294"/>
      <c r="F143" s="326"/>
      <c r="G143" s="213"/>
    </row>
    <row r="144" spans="1:7" ht="13.8" thickBot="1" x14ac:dyDescent="0.3">
      <c r="A144" s="219"/>
      <c r="B144" s="77" t="s">
        <v>18</v>
      </c>
      <c r="C144" s="30">
        <f>SUM(C138+C141+C142)</f>
        <v>7746326.0299999993</v>
      </c>
      <c r="D144" s="295"/>
      <c r="E144" s="296"/>
      <c r="F144" s="297"/>
      <c r="G144" s="298"/>
    </row>
    <row r="145" spans="1:7" ht="13.8" thickBot="1" x14ac:dyDescent="0.3">
      <c r="A145" s="289"/>
      <c r="B145" s="299"/>
      <c r="C145" s="300"/>
      <c r="D145" s="185"/>
      <c r="E145" s="185"/>
      <c r="F145" s="186"/>
      <c r="G145" s="187"/>
    </row>
    <row r="146" spans="1:7" ht="13.8" thickBot="1" x14ac:dyDescent="0.3">
      <c r="A146" s="674"/>
      <c r="B146" s="43" t="s">
        <v>45</v>
      </c>
      <c r="C146" s="13" t="s">
        <v>1</v>
      </c>
      <c r="D146" s="1" t="s">
        <v>2</v>
      </c>
      <c r="E146" s="13" t="s">
        <v>3</v>
      </c>
      <c r="F146" s="14" t="s">
        <v>4</v>
      </c>
      <c r="G146" s="13" t="s">
        <v>5</v>
      </c>
    </row>
    <row r="147" spans="1:7" ht="13.8" thickBot="1" x14ac:dyDescent="0.3">
      <c r="A147" s="675"/>
      <c r="B147" s="48" t="s">
        <v>59</v>
      </c>
      <c r="C147" s="25">
        <v>6902881.2999999998</v>
      </c>
      <c r="D147" s="358">
        <v>0.01</v>
      </c>
      <c r="E147" s="325">
        <v>1.38057626</v>
      </c>
      <c r="F147" s="118">
        <v>5000000</v>
      </c>
      <c r="G147" s="115" t="s">
        <v>60</v>
      </c>
    </row>
    <row r="148" spans="1:7" ht="13.8" thickBot="1" x14ac:dyDescent="0.3">
      <c r="A148" s="675"/>
      <c r="B148" s="48" t="s">
        <v>61</v>
      </c>
      <c r="C148" s="25">
        <v>1976294.34</v>
      </c>
      <c r="D148" s="340">
        <v>-0.1</v>
      </c>
      <c r="E148" s="381" t="s">
        <v>222</v>
      </c>
      <c r="F148" s="118">
        <v>2000000</v>
      </c>
      <c r="G148" s="115" t="s">
        <v>60</v>
      </c>
    </row>
    <row r="149" spans="1:7" ht="13.8" thickBot="1" x14ac:dyDescent="0.3">
      <c r="A149" s="675"/>
      <c r="B149" s="43" t="s">
        <v>62</v>
      </c>
      <c r="C149" s="25"/>
      <c r="D149" s="86"/>
      <c r="E149" s="118"/>
      <c r="F149" s="114"/>
      <c r="G149" s="115"/>
    </row>
    <row r="150" spans="1:7" ht="13.8" thickBot="1" x14ac:dyDescent="0.3">
      <c r="A150" s="677"/>
      <c r="B150" s="48" t="s">
        <v>63</v>
      </c>
      <c r="C150" s="25">
        <v>2378133.48</v>
      </c>
      <c r="D150" s="350">
        <v>0.89</v>
      </c>
      <c r="E150" s="118">
        <v>1.2177542100000001</v>
      </c>
      <c r="F150" s="308" t="s">
        <v>185</v>
      </c>
      <c r="G150" s="115" t="s">
        <v>7</v>
      </c>
    </row>
    <row r="151" spans="1:7" ht="13.8" thickBot="1" x14ac:dyDescent="0.3">
      <c r="A151" s="219"/>
      <c r="B151" s="77" t="s">
        <v>18</v>
      </c>
      <c r="C151" s="30">
        <f>SUM(C147:C150)</f>
        <v>11257309.120000001</v>
      </c>
      <c r="D151" s="183"/>
      <c r="E151" s="183"/>
      <c r="F151" s="152"/>
      <c r="G151" s="153"/>
    </row>
    <row r="152" spans="1:7" ht="13.8" thickBot="1" x14ac:dyDescent="0.3">
      <c r="A152" s="289"/>
      <c r="B152" s="299"/>
      <c r="C152" s="135"/>
      <c r="D152" s="185"/>
      <c r="E152" s="185"/>
      <c r="F152" s="186"/>
      <c r="G152" s="187"/>
    </row>
    <row r="153" spans="1:7" ht="13.8" thickBot="1" x14ac:dyDescent="0.3">
      <c r="A153" s="184"/>
      <c r="B153" s="301" t="s">
        <v>62</v>
      </c>
      <c r="C153" s="58" t="s">
        <v>1</v>
      </c>
      <c r="D153" s="66" t="s">
        <v>2</v>
      </c>
      <c r="E153" s="58" t="s">
        <v>3</v>
      </c>
      <c r="F153" s="59" t="s">
        <v>4</v>
      </c>
      <c r="G153" s="58" t="s">
        <v>5</v>
      </c>
    </row>
    <row r="154" spans="1:7" ht="13.8" thickBot="1" x14ac:dyDescent="0.3">
      <c r="A154" s="184"/>
      <c r="B154" s="45" t="s">
        <v>126</v>
      </c>
      <c r="C154" s="44">
        <v>1469055.07</v>
      </c>
      <c r="D154" s="113"/>
      <c r="E154" s="18" t="s">
        <v>237</v>
      </c>
      <c r="F154" s="24" t="s">
        <v>64</v>
      </c>
      <c r="G154" s="24" t="s">
        <v>60</v>
      </c>
    </row>
    <row r="155" spans="1:7" ht="13.8" thickBot="1" x14ac:dyDescent="0.3">
      <c r="A155" s="184"/>
      <c r="B155" s="215"/>
      <c r="C155" s="216"/>
      <c r="D155" s="217"/>
      <c r="E155" s="218"/>
      <c r="F155" s="181"/>
      <c r="G155" s="181"/>
    </row>
    <row r="156" spans="1:7" ht="13.8" thickBot="1" x14ac:dyDescent="0.3">
      <c r="A156" s="219"/>
      <c r="B156" s="77" t="s">
        <v>18</v>
      </c>
      <c r="C156" s="30">
        <f>SUM(C154:C155)</f>
        <v>1469055.07</v>
      </c>
      <c r="D156" s="183"/>
      <c r="E156" s="183"/>
      <c r="F156" s="152"/>
      <c r="G156" s="153"/>
    </row>
    <row r="157" spans="1:7" ht="13.8" thickBot="1" x14ac:dyDescent="0.3">
      <c r="A157" s="289"/>
      <c r="B157" s="299"/>
      <c r="C157" s="300"/>
      <c r="D157" s="185"/>
      <c r="E157" s="185"/>
      <c r="F157" s="186"/>
      <c r="G157" s="187"/>
    </row>
    <row r="158" spans="1:7" ht="13.8" thickBot="1" x14ac:dyDescent="0.3">
      <c r="A158" s="184"/>
      <c r="B158" s="301" t="s">
        <v>62</v>
      </c>
      <c r="C158" s="58" t="s">
        <v>1</v>
      </c>
      <c r="D158" s="66" t="s">
        <v>2</v>
      </c>
      <c r="E158" s="58" t="s">
        <v>3</v>
      </c>
      <c r="F158" s="59" t="s">
        <v>4</v>
      </c>
      <c r="G158" s="58" t="s">
        <v>5</v>
      </c>
    </row>
    <row r="159" spans="1:7" ht="13.8" thickBot="1" x14ac:dyDescent="0.3">
      <c r="A159" s="184"/>
      <c r="B159" s="45" t="s">
        <v>65</v>
      </c>
      <c r="C159" s="44">
        <v>2152140.83</v>
      </c>
      <c r="D159" s="350">
        <v>0.88</v>
      </c>
      <c r="E159" s="18" t="s">
        <v>235</v>
      </c>
      <c r="F159" s="18" t="s">
        <v>142</v>
      </c>
      <c r="G159" s="24" t="s">
        <v>30</v>
      </c>
    </row>
    <row r="160" spans="1:7" ht="13.8" thickBot="1" x14ac:dyDescent="0.3">
      <c r="A160" s="184"/>
      <c r="B160" s="215"/>
      <c r="C160" s="216"/>
      <c r="D160" s="217"/>
      <c r="E160" s="218"/>
      <c r="F160" s="181"/>
      <c r="G160" s="181"/>
    </row>
    <row r="161" spans="1:7" ht="13.8" thickBot="1" x14ac:dyDescent="0.3">
      <c r="A161" s="203"/>
      <c r="B161" s="77" t="s">
        <v>18</v>
      </c>
      <c r="C161" s="30">
        <f>SUM(C159:C160)</f>
        <v>2152140.83</v>
      </c>
      <c r="D161" s="183"/>
      <c r="E161" s="183"/>
      <c r="F161" s="152"/>
      <c r="G161" s="153"/>
    </row>
    <row r="162" spans="1:7" ht="13.8" thickBot="1" x14ac:dyDescent="0.3">
      <c r="A162" s="289"/>
      <c r="B162" s="299"/>
      <c r="C162" s="300"/>
      <c r="D162" s="185"/>
      <c r="E162" s="185"/>
      <c r="F162" s="186"/>
      <c r="G162" s="187"/>
    </row>
    <row r="163" spans="1:7" ht="13.8" thickBot="1" x14ac:dyDescent="0.3">
      <c r="A163" s="665"/>
      <c r="B163" s="43" t="s">
        <v>45</v>
      </c>
      <c r="C163" s="13" t="s">
        <v>1</v>
      </c>
      <c r="D163" s="1" t="s">
        <v>2</v>
      </c>
      <c r="E163" s="13" t="s">
        <v>3</v>
      </c>
      <c r="F163" s="14" t="s">
        <v>4</v>
      </c>
      <c r="G163" s="13" t="s">
        <v>5</v>
      </c>
    </row>
    <row r="164" spans="1:7" ht="13.8" thickBot="1" x14ac:dyDescent="0.3">
      <c r="A164" s="666"/>
      <c r="B164" s="48" t="s">
        <v>82</v>
      </c>
      <c r="C164" s="44">
        <v>384922.1</v>
      </c>
      <c r="D164" s="358">
        <v>4.5199999999999996</v>
      </c>
      <c r="E164" s="18" t="s">
        <v>224</v>
      </c>
      <c r="F164" s="24" t="s">
        <v>83</v>
      </c>
      <c r="G164" s="24" t="s">
        <v>42</v>
      </c>
    </row>
    <row r="165" spans="1:7" ht="13.8" thickBot="1" x14ac:dyDescent="0.3">
      <c r="A165" s="667"/>
      <c r="B165" s="210"/>
      <c r="C165" s="211"/>
      <c r="D165" s="177"/>
      <c r="E165" s="212"/>
      <c r="F165" s="213"/>
      <c r="G165" s="213"/>
    </row>
    <row r="166" spans="1:7" ht="13.8" thickBot="1" x14ac:dyDescent="0.3">
      <c r="A166" s="184"/>
      <c r="B166" s="29" t="s">
        <v>18</v>
      </c>
      <c r="C166" s="207">
        <f>SUM(C164:C165)</f>
        <v>384922.1</v>
      </c>
      <c r="D166" s="200"/>
      <c r="E166" s="200"/>
      <c r="F166" s="201"/>
      <c r="G166" s="202"/>
    </row>
    <row r="167" spans="1:7" ht="13.8" thickBot="1" x14ac:dyDescent="0.3">
      <c r="A167" s="184"/>
      <c r="B167" s="53"/>
      <c r="C167" s="54"/>
      <c r="D167" s="200"/>
      <c r="E167" s="200"/>
      <c r="F167" s="201"/>
      <c r="G167" s="202"/>
    </row>
    <row r="168" spans="1:7" ht="13.8" thickBot="1" x14ac:dyDescent="0.3">
      <c r="A168" s="203"/>
      <c r="B168" s="43" t="s">
        <v>66</v>
      </c>
      <c r="C168" s="13" t="s">
        <v>1</v>
      </c>
      <c r="D168" s="1" t="s">
        <v>2</v>
      </c>
      <c r="E168" s="13" t="s">
        <v>3</v>
      </c>
      <c r="F168" s="14" t="s">
        <v>4</v>
      </c>
      <c r="G168" s="13" t="s">
        <v>5</v>
      </c>
    </row>
    <row r="169" spans="1:7" ht="13.8" thickBot="1" x14ac:dyDescent="0.3">
      <c r="A169" s="204"/>
      <c r="B169" s="48" t="s">
        <v>67</v>
      </c>
      <c r="C169" s="44">
        <v>218926.31</v>
      </c>
      <c r="D169" s="340"/>
      <c r="E169" s="18" t="s">
        <v>225</v>
      </c>
      <c r="F169" s="18" t="s">
        <v>68</v>
      </c>
      <c r="G169" s="24" t="s">
        <v>25</v>
      </c>
    </row>
    <row r="170" spans="1:7" ht="13.8" thickBot="1" x14ac:dyDescent="0.3">
      <c r="A170" s="205"/>
      <c r="B170" s="210"/>
      <c r="C170" s="211"/>
      <c r="D170" s="177"/>
      <c r="E170" s="212"/>
      <c r="F170" s="213"/>
      <c r="G170" s="213"/>
    </row>
    <row r="171" spans="1:7" ht="13.8" thickBot="1" x14ac:dyDescent="0.3">
      <c r="A171" s="184"/>
      <c r="B171" s="29" t="s">
        <v>18</v>
      </c>
      <c r="C171" s="207">
        <f>SUM(C169:C170)</f>
        <v>218926.31</v>
      </c>
      <c r="D171" s="200"/>
      <c r="E171" s="200"/>
      <c r="F171" s="201"/>
      <c r="G171" s="202"/>
    </row>
    <row r="172" spans="1:7" ht="13.8" thickBot="1" x14ac:dyDescent="0.3">
      <c r="A172" s="184"/>
      <c r="B172" s="53"/>
      <c r="C172" s="54"/>
      <c r="D172" s="200"/>
      <c r="E172" s="200"/>
      <c r="F172" s="201"/>
      <c r="G172" s="202"/>
    </row>
    <row r="173" spans="1:7" ht="13.8" thickBot="1" x14ac:dyDescent="0.3">
      <c r="A173" s="203"/>
      <c r="B173" s="43" t="s">
        <v>66</v>
      </c>
      <c r="C173" s="13" t="s">
        <v>1</v>
      </c>
      <c r="D173" s="1" t="s">
        <v>2</v>
      </c>
      <c r="E173" s="13" t="s">
        <v>3</v>
      </c>
      <c r="F173" s="14" t="s">
        <v>4</v>
      </c>
      <c r="G173" s="13" t="s">
        <v>5</v>
      </c>
    </row>
    <row r="174" spans="1:7" ht="13.8" thickBot="1" x14ac:dyDescent="0.3">
      <c r="A174" s="204"/>
      <c r="B174" s="48" t="s">
        <v>69</v>
      </c>
      <c r="C174" s="44">
        <v>243132.45</v>
      </c>
      <c r="D174" s="350">
        <v>0.86</v>
      </c>
      <c r="E174" s="18" t="s">
        <v>226</v>
      </c>
      <c r="F174" s="24" t="s">
        <v>70</v>
      </c>
      <c r="G174" s="24" t="s">
        <v>30</v>
      </c>
    </row>
    <row r="175" spans="1:7" ht="13.8" thickBot="1" x14ac:dyDescent="0.3">
      <c r="A175" s="204"/>
      <c r="B175" s="43" t="s">
        <v>66</v>
      </c>
      <c r="C175" s="44"/>
      <c r="D175" s="86"/>
      <c r="E175" s="18"/>
      <c r="F175" s="24"/>
      <c r="G175" s="24"/>
    </row>
    <row r="176" spans="1:7" ht="13.8" thickBot="1" x14ac:dyDescent="0.3">
      <c r="A176" s="204"/>
      <c r="B176" s="307" t="s">
        <v>84</v>
      </c>
      <c r="C176" s="44">
        <v>2801916.08</v>
      </c>
      <c r="D176" s="358">
        <v>4.6900000000000004</v>
      </c>
      <c r="E176" s="18" t="s">
        <v>227</v>
      </c>
      <c r="F176" s="24" t="s">
        <v>104</v>
      </c>
      <c r="G176" s="24" t="s">
        <v>42</v>
      </c>
    </row>
    <row r="177" spans="1:7" ht="13.8" thickBot="1" x14ac:dyDescent="0.3">
      <c r="A177" s="184"/>
      <c r="B177" s="29" t="s">
        <v>18</v>
      </c>
      <c r="C177" s="207">
        <f>SUM(C174+C176)</f>
        <v>3045048.5300000003</v>
      </c>
      <c r="D177" s="200"/>
      <c r="E177" s="200"/>
      <c r="F177" s="201"/>
      <c r="G177" s="202"/>
    </row>
    <row r="178" spans="1:7" ht="13.8" thickBot="1" x14ac:dyDescent="0.3">
      <c r="A178" s="184"/>
      <c r="B178" s="53"/>
      <c r="C178" s="54"/>
      <c r="D178" s="200"/>
      <c r="E178" s="200"/>
      <c r="F178" s="201"/>
      <c r="G178" s="202"/>
    </row>
    <row r="179" spans="1:7" ht="13.8" thickBot="1" x14ac:dyDescent="0.3">
      <c r="A179" s="203"/>
      <c r="B179" s="236" t="s">
        <v>66</v>
      </c>
      <c r="C179" s="13" t="s">
        <v>1</v>
      </c>
      <c r="D179" s="1" t="s">
        <v>2</v>
      </c>
      <c r="E179" s="13" t="s">
        <v>3</v>
      </c>
      <c r="F179" s="14" t="s">
        <v>4</v>
      </c>
      <c r="G179" s="13" t="s">
        <v>5</v>
      </c>
    </row>
    <row r="180" spans="1:7" ht="13.8" thickBot="1" x14ac:dyDescent="0.3">
      <c r="A180" s="204"/>
      <c r="B180" s="112" t="s">
        <v>86</v>
      </c>
      <c r="C180" s="25">
        <v>901817.94</v>
      </c>
      <c r="D180" s="340">
        <v>-3.5999999999999997E-2</v>
      </c>
      <c r="E180" s="118">
        <v>0.82737240000000001</v>
      </c>
      <c r="F180" s="310">
        <v>1089978.297</v>
      </c>
      <c r="G180" s="24" t="s">
        <v>42</v>
      </c>
    </row>
    <row r="181" spans="1:7" ht="13.8" thickBot="1" x14ac:dyDescent="0.3">
      <c r="A181" s="205"/>
      <c r="B181" s="237"/>
      <c r="C181" s="211"/>
      <c r="D181" s="177"/>
      <c r="E181" s="212"/>
      <c r="F181" s="213"/>
      <c r="G181" s="213"/>
    </row>
    <row r="182" spans="1:7" ht="13.8" thickBot="1" x14ac:dyDescent="0.3">
      <c r="A182" s="184"/>
      <c r="B182" s="29" t="s">
        <v>18</v>
      </c>
      <c r="C182" s="207">
        <f>SUM(C180:C181)</f>
        <v>901817.94</v>
      </c>
      <c r="D182" s="200"/>
      <c r="E182" s="200"/>
      <c r="F182" s="201"/>
      <c r="G182" s="202"/>
    </row>
    <row r="183" spans="1:7" ht="13.8" thickBot="1" x14ac:dyDescent="0.3">
      <c r="A183" s="184"/>
      <c r="B183" s="53"/>
      <c r="C183" s="54"/>
      <c r="D183" s="200"/>
      <c r="E183" s="200"/>
      <c r="F183" s="201"/>
      <c r="G183" s="202"/>
    </row>
    <row r="184" spans="1:7" ht="13.8" thickBot="1" x14ac:dyDescent="0.3">
      <c r="A184" s="203"/>
      <c r="B184" s="43" t="s">
        <v>45</v>
      </c>
      <c r="C184" s="13" t="s">
        <v>1</v>
      </c>
      <c r="D184" s="66" t="s">
        <v>2</v>
      </c>
      <c r="E184" s="58" t="s">
        <v>3</v>
      </c>
      <c r="F184" s="59" t="s">
        <v>4</v>
      </c>
      <c r="G184" s="58" t="s">
        <v>5</v>
      </c>
    </row>
    <row r="185" spans="1:7" ht="13.8" thickBot="1" x14ac:dyDescent="0.3">
      <c r="A185" s="204"/>
      <c r="B185" s="45" t="s">
        <v>71</v>
      </c>
      <c r="C185" s="25">
        <v>933421.28</v>
      </c>
      <c r="D185" s="350">
        <v>4.67</v>
      </c>
      <c r="E185" s="118">
        <v>3.5857637200000001</v>
      </c>
      <c r="F185" s="333" t="s">
        <v>137</v>
      </c>
      <c r="G185" s="115" t="s">
        <v>42</v>
      </c>
    </row>
    <row r="186" spans="1:7" ht="13.8" thickBot="1" x14ac:dyDescent="0.3">
      <c r="A186" s="205"/>
      <c r="B186" s="215"/>
      <c r="C186" s="216"/>
      <c r="D186" s="217"/>
      <c r="E186" s="218"/>
      <c r="F186" s="181"/>
      <c r="G186" s="181"/>
    </row>
    <row r="187" spans="1:7" ht="13.8" thickBot="1" x14ac:dyDescent="0.3">
      <c r="A187" s="219"/>
      <c r="B187" s="77" t="s">
        <v>18</v>
      </c>
      <c r="C187" s="30">
        <f>SUM(C185:C186)</f>
        <v>933421.28</v>
      </c>
      <c r="D187" s="102"/>
      <c r="E187" s="103"/>
      <c r="F187" s="104"/>
      <c r="G187" s="105"/>
    </row>
    <row r="188" spans="1:7" ht="13.8" thickBot="1" x14ac:dyDescent="0.3">
      <c r="A188" s="76"/>
      <c r="B188" s="220"/>
      <c r="C188" s="221"/>
      <c r="D188" s="222"/>
      <c r="E188" s="223"/>
      <c r="F188" s="223"/>
      <c r="G188" s="223"/>
    </row>
    <row r="189" spans="1:7" ht="13.8" thickBot="1" x14ac:dyDescent="0.3">
      <c r="A189" s="224" t="s">
        <v>72</v>
      </c>
      <c r="B189" s="225"/>
      <c r="C189" s="320">
        <f>SUM(C187+C182+C177+C171+C166+C161+C156+C151+C144+C135+C129+C124+C119+C113+C104+C101+C94+C87+C82+C77+C70+C64+C58+C52+C46+C41+C32+C27+C15)</f>
        <v>218589052.25</v>
      </c>
      <c r="D189" s="226"/>
      <c r="E189" s="227"/>
      <c r="F189" s="227"/>
      <c r="G189" s="228"/>
    </row>
    <row r="191" spans="1:7" x14ac:dyDescent="0.25">
      <c r="C191" s="376"/>
    </row>
    <row r="192" spans="1:7" x14ac:dyDescent="0.25">
      <c r="C192" s="376"/>
    </row>
  </sheetData>
  <mergeCells count="6">
    <mergeCell ref="A163:A165"/>
    <mergeCell ref="A55:A57"/>
    <mergeCell ref="A132:A134"/>
    <mergeCell ref="A137:A139"/>
    <mergeCell ref="A140:A143"/>
    <mergeCell ref="A146:A150"/>
  </mergeCells>
  <pageMargins left="0.7" right="0.7" top="0.75" bottom="0.75" header="0.3" footer="0.3"/>
  <pageSetup paperSize="9" orientation="landscape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8"/>
  <sheetViews>
    <sheetView topLeftCell="A115" workbookViewId="0">
      <selection activeCell="E147" sqref="E147"/>
    </sheetView>
  </sheetViews>
  <sheetFormatPr defaultRowHeight="13.2" x14ac:dyDescent="0.25"/>
  <cols>
    <col min="1" max="1" width="11" customWidth="1"/>
    <col min="2" max="2" width="48.44140625" customWidth="1"/>
    <col min="3" max="3" width="12.109375" customWidth="1"/>
    <col min="4" max="4" width="7.5546875" customWidth="1"/>
    <col min="5" max="5" width="17.5546875" customWidth="1"/>
    <col min="6" max="6" width="15.6640625" customWidth="1"/>
    <col min="7" max="7" width="18.5546875" customWidth="1"/>
    <col min="8" max="8" width="9.109375" customWidth="1"/>
  </cols>
  <sheetData>
    <row r="1" spans="1:7" ht="13.8" thickBot="1" x14ac:dyDescent="0.3">
      <c r="A1" s="1" t="s">
        <v>144</v>
      </c>
      <c r="B1" s="2"/>
      <c r="C1" s="2"/>
      <c r="D1" s="2"/>
      <c r="E1" s="2"/>
      <c r="F1" s="2"/>
      <c r="G1" s="3"/>
    </row>
    <row r="2" spans="1:7" ht="17.399999999999999" x14ac:dyDescent="0.3">
      <c r="A2" s="4"/>
      <c r="B2" s="5"/>
      <c r="C2" s="6" t="s">
        <v>246</v>
      </c>
      <c r="D2" s="5"/>
      <c r="E2" s="7" t="s">
        <v>0</v>
      </c>
      <c r="F2" s="7"/>
      <c r="G2" s="7"/>
    </row>
    <row r="3" spans="1:7" ht="16.2" thickBot="1" x14ac:dyDescent="0.35">
      <c r="A3" s="8"/>
      <c r="B3" s="8"/>
      <c r="C3" s="9"/>
      <c r="F3" s="10"/>
      <c r="G3" s="11"/>
    </row>
    <row r="4" spans="1:7" ht="13.8" thickBot="1" x14ac:dyDescent="0.3">
      <c r="A4" s="303"/>
      <c r="B4" s="206" t="s">
        <v>102</v>
      </c>
      <c r="C4" s="255" t="s">
        <v>1</v>
      </c>
      <c r="D4" s="271" t="s">
        <v>2</v>
      </c>
      <c r="E4" s="255" t="s">
        <v>3</v>
      </c>
      <c r="F4" s="269" t="s">
        <v>4</v>
      </c>
      <c r="G4" s="272" t="s">
        <v>5</v>
      </c>
    </row>
    <row r="5" spans="1:7" ht="13.8" thickBot="1" x14ac:dyDescent="0.3">
      <c r="A5" s="42"/>
      <c r="B5" s="16" t="s">
        <v>6</v>
      </c>
      <c r="C5" s="17">
        <v>8231869.9400000004</v>
      </c>
      <c r="D5" s="369">
        <v>2.4716999999999998</v>
      </c>
      <c r="E5" s="231">
        <v>2.3812938520000002</v>
      </c>
      <c r="F5" s="18" t="s">
        <v>119</v>
      </c>
      <c r="G5" s="18" t="s">
        <v>7</v>
      </c>
    </row>
    <row r="6" spans="1:7" ht="13.8" thickBot="1" x14ac:dyDescent="0.3">
      <c r="A6" s="42"/>
      <c r="B6" s="19" t="s">
        <v>8</v>
      </c>
      <c r="C6" s="27">
        <v>1168955.56</v>
      </c>
      <c r="D6" s="371">
        <v>1.2452000000000001</v>
      </c>
      <c r="E6" s="22" t="s">
        <v>252</v>
      </c>
      <c r="F6" s="22" t="s">
        <v>106</v>
      </c>
      <c r="G6" s="22" t="s">
        <v>9</v>
      </c>
    </row>
    <row r="7" spans="1:7" ht="13.8" thickBot="1" x14ac:dyDescent="0.3">
      <c r="A7" s="42"/>
      <c r="B7" s="23" t="s">
        <v>10</v>
      </c>
      <c r="C7" s="17">
        <v>8434120.9900000002</v>
      </c>
      <c r="D7" s="369">
        <v>2.4005999999999998</v>
      </c>
      <c r="E7" s="18" t="s">
        <v>253</v>
      </c>
      <c r="F7" s="18" t="s">
        <v>118</v>
      </c>
      <c r="G7" s="18" t="s">
        <v>9</v>
      </c>
    </row>
    <row r="8" spans="1:7" ht="13.8" thickBot="1" x14ac:dyDescent="0.3">
      <c r="A8" s="42"/>
      <c r="B8" s="19" t="s">
        <v>11</v>
      </c>
      <c r="C8" s="17">
        <v>11833283.140000001</v>
      </c>
      <c r="D8" s="355">
        <v>0.85860000000000003</v>
      </c>
      <c r="E8" s="18" t="s">
        <v>254</v>
      </c>
      <c r="F8" s="18" t="s">
        <v>276</v>
      </c>
      <c r="G8" s="18" t="s">
        <v>12</v>
      </c>
    </row>
    <row r="9" spans="1:7" ht="13.8" thickBot="1" x14ac:dyDescent="0.3">
      <c r="A9" s="42"/>
      <c r="B9" s="19" t="s">
        <v>13</v>
      </c>
      <c r="C9" s="17">
        <v>750183.1</v>
      </c>
      <c r="D9" s="355">
        <v>0.85860000000000003</v>
      </c>
      <c r="E9" s="18" t="s">
        <v>254</v>
      </c>
      <c r="F9" s="18" t="s">
        <v>14</v>
      </c>
      <c r="G9" s="18" t="s">
        <v>12</v>
      </c>
    </row>
    <row r="10" spans="1:7" ht="13.8" thickBot="1" x14ac:dyDescent="0.3">
      <c r="A10" s="254"/>
      <c r="B10" s="19" t="s">
        <v>15</v>
      </c>
      <c r="C10" s="20">
        <v>1639601.22</v>
      </c>
      <c r="D10" s="355">
        <v>0.85860000000000003</v>
      </c>
      <c r="E10" s="18" t="s">
        <v>254</v>
      </c>
      <c r="F10" s="22" t="s">
        <v>277</v>
      </c>
      <c r="G10" s="22" t="s">
        <v>12</v>
      </c>
    </row>
    <row r="11" spans="1:7" ht="13.8" thickBot="1" x14ac:dyDescent="0.3">
      <c r="A11" s="263"/>
      <c r="B11" s="306" t="s">
        <v>99</v>
      </c>
      <c r="C11" s="264"/>
      <c r="D11" s="268"/>
      <c r="E11" s="261"/>
      <c r="F11" s="270"/>
      <c r="G11" s="262"/>
    </row>
    <row r="12" spans="1:7" ht="13.8" thickBot="1" x14ac:dyDescent="0.3">
      <c r="A12" s="37"/>
      <c r="B12" s="16" t="s">
        <v>16</v>
      </c>
      <c r="C12" s="27">
        <v>1893365.85</v>
      </c>
      <c r="D12" s="370" t="s">
        <v>255</v>
      </c>
      <c r="E12" s="22" t="s">
        <v>256</v>
      </c>
      <c r="F12" s="22" t="s">
        <v>17</v>
      </c>
      <c r="G12" s="22" t="s">
        <v>117</v>
      </c>
    </row>
    <row r="13" spans="1:7" ht="13.8" thickBot="1" x14ac:dyDescent="0.3">
      <c r="A13" s="321"/>
      <c r="B13" s="306" t="s">
        <v>99</v>
      </c>
      <c r="C13" s="264"/>
      <c r="D13" s="268"/>
      <c r="E13" s="261"/>
      <c r="F13" s="270"/>
      <c r="G13" s="262"/>
    </row>
    <row r="14" spans="1:7" ht="13.8" thickBot="1" x14ac:dyDescent="0.3">
      <c r="A14" s="321"/>
      <c r="B14" s="99" t="s">
        <v>46</v>
      </c>
      <c r="C14" s="25">
        <v>387143.3</v>
      </c>
      <c r="D14" s="345">
        <v>128.75</v>
      </c>
      <c r="E14" s="118">
        <v>944.24594890000003</v>
      </c>
      <c r="F14" s="127">
        <v>410</v>
      </c>
      <c r="G14" s="115" t="s">
        <v>22</v>
      </c>
    </row>
    <row r="15" spans="1:7" ht="13.8" thickBot="1" x14ac:dyDescent="0.3">
      <c r="A15" s="28"/>
      <c r="B15" s="29" t="s">
        <v>18</v>
      </c>
      <c r="C15" s="30">
        <f>SUM(C14+C12+C10+C9+C8+C7+C6+C5)</f>
        <v>34338523.100000001</v>
      </c>
      <c r="D15" s="31"/>
      <c r="E15" s="32"/>
      <c r="F15" s="33"/>
      <c r="G15" s="34"/>
    </row>
    <row r="16" spans="1:7" ht="13.8" thickBot="1" x14ac:dyDescent="0.3">
      <c r="A16" s="28"/>
      <c r="B16" s="53"/>
      <c r="C16" s="54"/>
      <c r="D16" s="316"/>
      <c r="E16" s="132"/>
      <c r="F16" s="317"/>
      <c r="G16" s="318"/>
    </row>
    <row r="17" spans="1:7" ht="13.8" thickBot="1" x14ac:dyDescent="0.3">
      <c r="A17" s="304"/>
      <c r="B17" s="260" t="s">
        <v>101</v>
      </c>
      <c r="C17" s="255" t="s">
        <v>1</v>
      </c>
      <c r="D17" s="336" t="s">
        <v>2</v>
      </c>
      <c r="E17" s="255" t="s">
        <v>3</v>
      </c>
      <c r="F17" s="269" t="s">
        <v>4</v>
      </c>
      <c r="G17" s="255" t="s">
        <v>5</v>
      </c>
    </row>
    <row r="18" spans="1:7" ht="13.8" thickBot="1" x14ac:dyDescent="0.3">
      <c r="A18" s="305"/>
      <c r="B18" s="16" t="s">
        <v>120</v>
      </c>
      <c r="C18" s="335">
        <v>4195893.3899999997</v>
      </c>
      <c r="D18" s="352">
        <v>0.85070000000000001</v>
      </c>
      <c r="E18" s="354">
        <v>2.1323379999999998</v>
      </c>
      <c r="F18" s="262" t="s">
        <v>132</v>
      </c>
      <c r="G18" s="255"/>
    </row>
    <row r="19" spans="1:7" ht="13.8" thickBot="1" x14ac:dyDescent="0.3">
      <c r="A19" s="252"/>
      <c r="B19" s="253" t="s">
        <v>19</v>
      </c>
      <c r="C19" s="39">
        <v>35634377.060000002</v>
      </c>
      <c r="D19" s="372">
        <v>2.4578000000000002</v>
      </c>
      <c r="E19" s="41" t="s">
        <v>251</v>
      </c>
      <c r="F19" s="70" t="s">
        <v>73</v>
      </c>
      <c r="G19" s="41" t="s">
        <v>7</v>
      </c>
    </row>
    <row r="20" spans="1:7" ht="13.8" thickBot="1" x14ac:dyDescent="0.3">
      <c r="A20" s="38"/>
      <c r="B20" s="253" t="s">
        <v>20</v>
      </c>
      <c r="C20" s="39">
        <v>5797252</v>
      </c>
      <c r="D20" s="372">
        <v>1.3036000000000001</v>
      </c>
      <c r="E20" s="41" t="s">
        <v>250</v>
      </c>
      <c r="F20" s="41" t="s">
        <v>21</v>
      </c>
      <c r="G20" s="40" t="s">
        <v>22</v>
      </c>
    </row>
    <row r="21" spans="1:7" ht="13.8" thickBot="1" x14ac:dyDescent="0.3">
      <c r="A21" s="263"/>
      <c r="B21" s="206" t="s">
        <v>100</v>
      </c>
      <c r="C21" s="266"/>
      <c r="D21" s="267"/>
      <c r="E21" s="262"/>
      <c r="F21" s="262"/>
      <c r="G21" s="262"/>
    </row>
    <row r="22" spans="1:7" ht="13.8" thickBot="1" x14ac:dyDescent="0.3">
      <c r="A22" s="42"/>
      <c r="B22" s="23" t="s">
        <v>23</v>
      </c>
      <c r="C22" s="20">
        <v>3188374.25</v>
      </c>
      <c r="D22" s="370" t="s">
        <v>248</v>
      </c>
      <c r="E22" s="22" t="s">
        <v>249</v>
      </c>
      <c r="F22" s="22" t="s">
        <v>139</v>
      </c>
      <c r="G22" s="21" t="s">
        <v>22</v>
      </c>
    </row>
    <row r="23" spans="1:7" ht="13.8" thickBot="1" x14ac:dyDescent="0.3">
      <c r="A23" s="263"/>
      <c r="B23" s="206" t="s">
        <v>99</v>
      </c>
      <c r="C23" s="264"/>
      <c r="D23" s="265"/>
      <c r="E23" s="262" t="s">
        <v>0</v>
      </c>
      <c r="F23" s="262"/>
      <c r="G23" s="262"/>
    </row>
    <row r="24" spans="1:7" ht="13.8" thickBot="1" x14ac:dyDescent="0.3">
      <c r="A24" s="42"/>
      <c r="B24" s="16" t="s">
        <v>24</v>
      </c>
      <c r="C24" s="44">
        <v>2032380.41</v>
      </c>
      <c r="D24" s="349">
        <v>2.27</v>
      </c>
      <c r="E24" s="61" t="s">
        <v>270</v>
      </c>
      <c r="F24" s="61" t="s">
        <v>121</v>
      </c>
      <c r="G24" s="47" t="s">
        <v>25</v>
      </c>
    </row>
    <row r="25" spans="1:7" ht="13.8" thickBot="1" x14ac:dyDescent="0.3">
      <c r="A25" s="42"/>
      <c r="B25" s="12" t="s">
        <v>26</v>
      </c>
      <c r="C25" s="44"/>
      <c r="D25" s="315"/>
      <c r="E25" s="47"/>
      <c r="F25" s="47"/>
      <c r="G25" s="47"/>
    </row>
    <row r="26" spans="1:7" ht="13.8" thickBot="1" x14ac:dyDescent="0.3">
      <c r="A26" s="254"/>
      <c r="B26" s="19" t="s">
        <v>27</v>
      </c>
      <c r="C26" s="44">
        <v>1854000</v>
      </c>
      <c r="D26" s="349">
        <v>2.67</v>
      </c>
      <c r="E26" s="61"/>
      <c r="F26" s="47"/>
      <c r="G26" s="47" t="s">
        <v>80</v>
      </c>
    </row>
    <row r="27" spans="1:7" ht="13.8" thickBot="1" x14ac:dyDescent="0.3">
      <c r="A27" s="28"/>
      <c r="B27" s="29" t="s">
        <v>18</v>
      </c>
      <c r="C27" s="50">
        <f>SUM(C18+C19+C20+C22+C24+C26)</f>
        <v>52702277.109999999</v>
      </c>
      <c r="D27" s="51"/>
      <c r="E27" s="52"/>
      <c r="F27" s="52"/>
      <c r="G27" s="34"/>
    </row>
    <row r="28" spans="1:7" ht="13.8" thickBot="1" x14ac:dyDescent="0.3">
      <c r="A28" s="28"/>
      <c r="B28" s="53"/>
      <c r="C28" s="54"/>
      <c r="D28" s="55"/>
      <c r="E28" s="56"/>
      <c r="F28" s="56"/>
      <c r="G28" s="57"/>
    </row>
    <row r="29" spans="1:7" ht="13.8" thickBot="1" x14ac:dyDescent="0.3">
      <c r="A29" s="305"/>
      <c r="B29" s="260" t="s">
        <v>96</v>
      </c>
      <c r="C29" s="255" t="s">
        <v>1</v>
      </c>
      <c r="D29" s="261" t="s">
        <v>2</v>
      </c>
      <c r="E29" s="257" t="s">
        <v>3</v>
      </c>
      <c r="F29" s="258" t="s">
        <v>4</v>
      </c>
      <c r="G29" s="257" t="s">
        <v>5</v>
      </c>
    </row>
    <row r="30" spans="1:7" ht="13.8" thickBot="1" x14ac:dyDescent="0.3">
      <c r="A30" s="38"/>
      <c r="B30" s="97" t="s">
        <v>98</v>
      </c>
      <c r="C30" s="98">
        <v>4361508.76</v>
      </c>
      <c r="D30" s="360">
        <v>2.78</v>
      </c>
      <c r="E30" s="22" t="s">
        <v>268</v>
      </c>
      <c r="F30" s="22" t="s">
        <v>133</v>
      </c>
      <c r="G30" s="21" t="s">
        <v>28</v>
      </c>
    </row>
    <row r="31" spans="1:7" ht="13.8" thickBot="1" x14ac:dyDescent="0.3">
      <c r="A31" s="37"/>
      <c r="B31" s="16"/>
      <c r="C31" s="44"/>
      <c r="D31" s="46"/>
      <c r="E31" s="61"/>
      <c r="F31" s="47"/>
      <c r="G31" s="61"/>
    </row>
    <row r="32" spans="1:7" ht="13.8" thickBot="1" x14ac:dyDescent="0.3">
      <c r="A32" s="62"/>
      <c r="B32" s="63" t="s">
        <v>18</v>
      </c>
      <c r="C32" s="30">
        <f>SUM(C29:C31)</f>
        <v>4361508.76</v>
      </c>
      <c r="D32" s="64"/>
      <c r="E32" s="52"/>
      <c r="F32" s="52"/>
      <c r="G32" s="34"/>
    </row>
    <row r="33" spans="1:7" ht="13.8" thickBot="1" x14ac:dyDescent="0.3">
      <c r="A33" s="62"/>
      <c r="B33" s="53"/>
      <c r="C33" s="54"/>
      <c r="D33" s="65"/>
      <c r="E33" s="56"/>
      <c r="F33" s="56"/>
      <c r="G33" s="57"/>
    </row>
    <row r="34" spans="1:7" ht="13.8" thickBot="1" x14ac:dyDescent="0.3">
      <c r="A34" s="252"/>
      <c r="B34" s="12" t="s">
        <v>128</v>
      </c>
      <c r="C34" s="238" t="s">
        <v>1</v>
      </c>
      <c r="D34" s="284" t="s">
        <v>2</v>
      </c>
      <c r="E34" s="238" t="s">
        <v>3</v>
      </c>
      <c r="F34" s="285" t="s">
        <v>4</v>
      </c>
      <c r="G34" s="238" t="s">
        <v>5</v>
      </c>
    </row>
    <row r="35" spans="1:7" ht="13.8" thickBot="1" x14ac:dyDescent="0.3">
      <c r="A35" s="38"/>
      <c r="B35" s="302" t="s">
        <v>129</v>
      </c>
      <c r="C35" s="68">
        <v>3241785.79</v>
      </c>
      <c r="D35" s="357">
        <v>1.32</v>
      </c>
      <c r="E35" s="70" t="s">
        <v>278</v>
      </c>
      <c r="F35" s="70" t="s">
        <v>32</v>
      </c>
      <c r="G35" s="69" t="s">
        <v>30</v>
      </c>
    </row>
    <row r="36" spans="1:7" ht="13.8" thickBot="1" x14ac:dyDescent="0.3">
      <c r="A36" s="38"/>
      <c r="B36" s="63" t="s">
        <v>18</v>
      </c>
      <c r="C36" s="30">
        <f>SUM(C33:C35)</f>
        <v>3241785.79</v>
      </c>
      <c r="D36" s="64"/>
      <c r="E36" s="52"/>
      <c r="F36" s="52"/>
      <c r="G36" s="34"/>
    </row>
    <row r="37" spans="1:7" ht="13.8" thickBot="1" x14ac:dyDescent="0.3">
      <c r="A37" s="38"/>
      <c r="B37" s="67" t="s">
        <v>74</v>
      </c>
      <c r="C37" s="68">
        <v>78127.17</v>
      </c>
      <c r="D37" s="344">
        <v>-44.94</v>
      </c>
      <c r="E37" s="70" t="s">
        <v>279</v>
      </c>
      <c r="F37" s="69" t="s">
        <v>75</v>
      </c>
      <c r="G37" s="69" t="s">
        <v>30</v>
      </c>
    </row>
    <row r="38" spans="1:7" ht="13.8" thickBot="1" x14ac:dyDescent="0.3">
      <c r="A38" s="37"/>
      <c r="B38" s="67" t="s">
        <v>76</v>
      </c>
      <c r="C38" s="68">
        <v>146925.91</v>
      </c>
      <c r="D38" s="344">
        <v>-44.94</v>
      </c>
      <c r="E38" s="70" t="s">
        <v>280</v>
      </c>
      <c r="F38" s="70" t="s">
        <v>140</v>
      </c>
      <c r="G38" s="69" t="s">
        <v>30</v>
      </c>
    </row>
    <row r="39" spans="1:7" ht="13.8" thickBot="1" x14ac:dyDescent="0.3">
      <c r="A39" s="15"/>
      <c r="B39" s="67" t="s">
        <v>77</v>
      </c>
      <c r="C39" s="98">
        <v>155341.17000000001</v>
      </c>
      <c r="D39" s="341">
        <v>-44.94</v>
      </c>
      <c r="E39" s="375">
        <v>830.47452858999998</v>
      </c>
      <c r="F39" s="21" t="s">
        <v>31</v>
      </c>
      <c r="G39" s="125" t="s">
        <v>30</v>
      </c>
    </row>
    <row r="40" spans="1:7" ht="13.8" thickBot="1" x14ac:dyDescent="0.3">
      <c r="A40" s="322"/>
      <c r="B40" s="63" t="s">
        <v>18</v>
      </c>
      <c r="C40" s="30">
        <f>SUM(C37:C39)</f>
        <v>380394.25</v>
      </c>
      <c r="D40" s="64"/>
      <c r="E40" s="52"/>
      <c r="F40" s="52"/>
      <c r="G40" s="34"/>
    </row>
    <row r="41" spans="1:7" ht="13.8" thickBot="1" x14ac:dyDescent="0.3">
      <c r="A41" s="219"/>
      <c r="B41" s="116" t="s">
        <v>127</v>
      </c>
      <c r="C41" s="30">
        <f>SUM(C40+C36)</f>
        <v>3622180.04</v>
      </c>
      <c r="D41" s="288"/>
      <c r="E41" s="52"/>
      <c r="F41" s="52"/>
      <c r="G41" s="34"/>
    </row>
    <row r="42" spans="1:7" ht="13.8" thickBot="1" x14ac:dyDescent="0.3">
      <c r="A42" s="289"/>
      <c r="B42" s="287"/>
      <c r="C42" s="286"/>
      <c r="D42" s="73"/>
      <c r="E42" s="74"/>
      <c r="F42" s="74"/>
      <c r="G42" s="75"/>
    </row>
    <row r="43" spans="1:7" ht="13.8" thickBot="1" x14ac:dyDescent="0.3">
      <c r="A43" s="259"/>
      <c r="B43" s="206" t="s">
        <v>95</v>
      </c>
      <c r="C43" s="257" t="s">
        <v>1</v>
      </c>
      <c r="D43" s="256" t="s">
        <v>2</v>
      </c>
      <c r="E43" s="257" t="s">
        <v>3</v>
      </c>
      <c r="F43" s="258" t="s">
        <v>4</v>
      </c>
      <c r="G43" s="257" t="s">
        <v>5</v>
      </c>
    </row>
    <row r="44" spans="1:7" ht="13.8" thickBot="1" x14ac:dyDescent="0.3">
      <c r="A44" s="233"/>
      <c r="B44" s="323" t="s">
        <v>85</v>
      </c>
      <c r="C44" s="78">
        <v>1803520.14</v>
      </c>
      <c r="D44" s="343">
        <v>-0.21</v>
      </c>
      <c r="E44" s="61" t="s">
        <v>275</v>
      </c>
      <c r="F44" s="61" t="s">
        <v>88</v>
      </c>
      <c r="G44" s="61" t="s">
        <v>30</v>
      </c>
    </row>
    <row r="45" spans="1:7" ht="13.8" thickBot="1" x14ac:dyDescent="0.3">
      <c r="A45" s="234"/>
      <c r="B45" s="235"/>
      <c r="C45" s="80"/>
      <c r="D45" s="81"/>
      <c r="E45" s="82" t="s">
        <v>0</v>
      </c>
      <c r="F45" s="82"/>
      <c r="G45" s="82"/>
    </row>
    <row r="46" spans="1:7" ht="13.8" thickBot="1" x14ac:dyDescent="0.3">
      <c r="A46" s="28"/>
      <c r="B46" s="63" t="s">
        <v>18</v>
      </c>
      <c r="C46" s="30">
        <f>SUM(C44:C45)</f>
        <v>1803520.14</v>
      </c>
      <c r="D46" s="72"/>
      <c r="E46" s="52"/>
      <c r="F46" s="52"/>
      <c r="G46" s="34"/>
    </row>
    <row r="47" spans="1:7" ht="13.8" thickBot="1" x14ac:dyDescent="0.3">
      <c r="A47" s="28"/>
      <c r="B47" s="53"/>
      <c r="C47" s="54"/>
      <c r="D47" s="74"/>
      <c r="E47" s="56"/>
      <c r="F47" s="56"/>
      <c r="G47" s="57"/>
    </row>
    <row r="48" spans="1:7" ht="13.8" thickBot="1" x14ac:dyDescent="0.3">
      <c r="A48" s="239"/>
      <c r="B48" s="12" t="s">
        <v>33</v>
      </c>
      <c r="C48" s="13" t="s">
        <v>1</v>
      </c>
      <c r="D48" s="66" t="s">
        <v>2</v>
      </c>
      <c r="E48" s="58" t="s">
        <v>3</v>
      </c>
      <c r="F48" s="59" t="s">
        <v>4</v>
      </c>
      <c r="G48" s="58" t="s">
        <v>5</v>
      </c>
    </row>
    <row r="49" spans="1:7" ht="13.8" thickBot="1" x14ac:dyDescent="0.3">
      <c r="A49" s="84"/>
      <c r="B49" s="85" t="s">
        <v>34</v>
      </c>
      <c r="C49" s="44">
        <v>30694895.43</v>
      </c>
      <c r="D49" s="86"/>
      <c r="E49" s="24" t="s">
        <v>35</v>
      </c>
      <c r="F49" s="18" t="s">
        <v>122</v>
      </c>
      <c r="G49" s="18" t="s">
        <v>22</v>
      </c>
    </row>
    <row r="50" spans="1:7" ht="13.8" thickBot="1" x14ac:dyDescent="0.3">
      <c r="A50" s="87"/>
      <c r="B50" s="88" t="s">
        <v>36</v>
      </c>
      <c r="C50" s="68">
        <v>24180073.710000001</v>
      </c>
      <c r="D50" s="89"/>
      <c r="E50" s="70" t="s">
        <v>35</v>
      </c>
      <c r="F50" s="70" t="s">
        <v>37</v>
      </c>
      <c r="G50" s="70" t="s">
        <v>38</v>
      </c>
    </row>
    <row r="51" spans="1:7" ht="13.8" thickBot="1" x14ac:dyDescent="0.3">
      <c r="A51" s="240"/>
      <c r="B51" s="88" t="s">
        <v>39</v>
      </c>
      <c r="C51" s="68">
        <v>2011935.04</v>
      </c>
      <c r="D51" s="60"/>
      <c r="E51" s="22" t="s">
        <v>35</v>
      </c>
      <c r="F51" s="22" t="s">
        <v>174</v>
      </c>
      <c r="G51" s="22" t="s">
        <v>40</v>
      </c>
    </row>
    <row r="52" spans="1:7" ht="13.8" thickBot="1" x14ac:dyDescent="0.3">
      <c r="A52" s="62"/>
      <c r="B52" s="63" t="s">
        <v>18</v>
      </c>
      <c r="C52" s="30">
        <f>SUM(C49:C51)</f>
        <v>56886904.18</v>
      </c>
      <c r="D52" s="90"/>
      <c r="E52" s="52"/>
      <c r="F52" s="52"/>
      <c r="G52" s="34"/>
    </row>
    <row r="53" spans="1:7" ht="13.8" thickBot="1" x14ac:dyDescent="0.3">
      <c r="A53" s="91"/>
      <c r="B53" s="92"/>
      <c r="C53" s="93"/>
      <c r="D53" s="94"/>
      <c r="E53" s="95"/>
      <c r="F53" s="95"/>
      <c r="G53" s="96"/>
    </row>
    <row r="54" spans="1:7" ht="13.8" thickBot="1" x14ac:dyDescent="0.3">
      <c r="A54" s="28"/>
      <c r="B54" s="106"/>
      <c r="C54" s="107"/>
      <c r="D54" s="106"/>
      <c r="E54" s="107"/>
      <c r="F54" s="120"/>
      <c r="G54" s="121"/>
    </row>
    <row r="55" spans="1:7" ht="13.8" thickBot="1" x14ac:dyDescent="0.3">
      <c r="A55" s="668"/>
      <c r="B55" s="43" t="s">
        <v>41</v>
      </c>
      <c r="C55" s="13" t="s">
        <v>1</v>
      </c>
      <c r="D55" s="1" t="s">
        <v>2</v>
      </c>
      <c r="E55" s="13" t="s">
        <v>3</v>
      </c>
      <c r="F55" s="14" t="s">
        <v>4</v>
      </c>
      <c r="G55" s="13" t="s">
        <v>5</v>
      </c>
    </row>
    <row r="56" spans="1:7" ht="13.8" thickBot="1" x14ac:dyDescent="0.3">
      <c r="A56" s="669"/>
      <c r="B56" s="119" t="s">
        <v>43</v>
      </c>
      <c r="C56" s="68">
        <v>3856877.24</v>
      </c>
      <c r="D56" s="357">
        <v>2.0699999999999998</v>
      </c>
      <c r="E56" s="70" t="s">
        <v>257</v>
      </c>
      <c r="F56" s="70" t="s">
        <v>44</v>
      </c>
      <c r="G56" s="70" t="s">
        <v>42</v>
      </c>
    </row>
    <row r="57" spans="1:7" ht="13.8" thickBot="1" x14ac:dyDescent="0.3">
      <c r="A57" s="670"/>
      <c r="B57" s="119"/>
      <c r="C57" s="68"/>
      <c r="D57" s="122"/>
      <c r="E57" s="69" t="s">
        <v>29</v>
      </c>
      <c r="F57" s="69"/>
      <c r="G57" s="70"/>
    </row>
    <row r="58" spans="1:7" ht="13.8" thickBot="1" x14ac:dyDescent="0.3">
      <c r="A58" s="36"/>
      <c r="B58" s="29" t="s">
        <v>18</v>
      </c>
      <c r="C58" s="117">
        <f>SUM(C55:C57)</f>
        <v>3856877.24</v>
      </c>
      <c r="D58" s="90"/>
      <c r="E58" s="52"/>
      <c r="F58" s="52"/>
      <c r="G58" s="34"/>
    </row>
    <row r="59" spans="1:7" ht="13.8" thickBot="1" x14ac:dyDescent="0.3">
      <c r="A59" s="123"/>
      <c r="B59" s="28"/>
      <c r="C59" s="28"/>
      <c r="D59" s="73"/>
      <c r="E59" s="73"/>
      <c r="F59" s="73"/>
      <c r="G59" s="124"/>
    </row>
    <row r="60" spans="1:7" ht="13.8" thickBot="1" x14ac:dyDescent="0.3">
      <c r="A60" s="274"/>
      <c r="B60" s="210" t="s">
        <v>103</v>
      </c>
      <c r="C60" s="255" t="s">
        <v>1</v>
      </c>
      <c r="D60" s="256" t="s">
        <v>2</v>
      </c>
      <c r="E60" s="257" t="s">
        <v>3</v>
      </c>
      <c r="F60" s="258" t="s">
        <v>4</v>
      </c>
      <c r="G60" s="257" t="s">
        <v>5</v>
      </c>
    </row>
    <row r="61" spans="1:7" ht="13.8" thickBot="1" x14ac:dyDescent="0.3">
      <c r="A61" s="138"/>
      <c r="B61" s="99" t="s">
        <v>47</v>
      </c>
      <c r="C61" s="25">
        <v>2367667.16</v>
      </c>
      <c r="D61" s="340">
        <v>-5.2999999999999999E-2</v>
      </c>
      <c r="E61" s="381">
        <v>1748.0157002999999</v>
      </c>
      <c r="F61" s="115">
        <v>1354.488499</v>
      </c>
      <c r="G61" s="115" t="s">
        <v>22</v>
      </c>
    </row>
    <row r="62" spans="1:7" ht="13.8" thickBot="1" x14ac:dyDescent="0.3">
      <c r="A62" s="138"/>
      <c r="B62" s="43"/>
      <c r="C62" s="44"/>
      <c r="D62" s="126"/>
      <c r="E62" s="18"/>
      <c r="F62" s="18"/>
      <c r="G62" s="18"/>
    </row>
    <row r="63" spans="1:7" ht="13.8" thickBot="1" x14ac:dyDescent="0.3">
      <c r="A63" s="138"/>
      <c r="B63" s="99"/>
      <c r="C63" s="44"/>
      <c r="D63" s="139"/>
      <c r="E63" s="47"/>
      <c r="F63" s="47"/>
      <c r="G63" s="101"/>
    </row>
    <row r="64" spans="1:7" ht="13.8" thickBot="1" x14ac:dyDescent="0.3">
      <c r="A64" s="49"/>
      <c r="B64" s="29" t="s">
        <v>18</v>
      </c>
      <c r="C64" s="117">
        <f>SUM(C60:C63)</f>
        <v>2367667.16</v>
      </c>
      <c r="D64" s="141"/>
      <c r="E64" s="128"/>
      <c r="F64" s="129"/>
      <c r="G64" s="130"/>
    </row>
    <row r="65" spans="1:7" ht="13.8" thickBot="1" x14ac:dyDescent="0.3">
      <c r="A65" s="73"/>
      <c r="B65" s="53"/>
      <c r="C65" s="107"/>
      <c r="D65" s="132"/>
      <c r="E65" s="133"/>
      <c r="F65" s="142"/>
      <c r="G65" s="143"/>
    </row>
    <row r="66" spans="1:7" ht="13.8" thickBot="1" x14ac:dyDescent="0.3">
      <c r="A66" s="28"/>
      <c r="B66" s="43" t="s">
        <v>45</v>
      </c>
      <c r="C66" s="13" t="s">
        <v>1</v>
      </c>
      <c r="D66" s="1" t="s">
        <v>2</v>
      </c>
      <c r="E66" s="13" t="s">
        <v>3</v>
      </c>
      <c r="F66" s="14" t="s">
        <v>4</v>
      </c>
      <c r="G66" s="13" t="s">
        <v>5</v>
      </c>
    </row>
    <row r="67" spans="1:7" ht="13.8" thickBot="1" x14ac:dyDescent="0.3">
      <c r="A67" s="28"/>
      <c r="B67" s="171" t="s">
        <v>107</v>
      </c>
      <c r="C67" s="44">
        <v>1998759.76</v>
      </c>
      <c r="D67" s="349">
        <v>1.03</v>
      </c>
      <c r="E67" s="61" t="s">
        <v>271</v>
      </c>
      <c r="F67" s="61" t="s">
        <v>136</v>
      </c>
      <c r="G67" s="101"/>
    </row>
    <row r="68" spans="1:7" ht="13.8" thickBot="1" x14ac:dyDescent="0.3">
      <c r="A68" s="28"/>
      <c r="B68" s="99" t="s">
        <v>48</v>
      </c>
      <c r="C68" s="44">
        <v>1731440.75</v>
      </c>
      <c r="D68" s="358">
        <v>3.58</v>
      </c>
      <c r="E68" s="18" t="s">
        <v>272</v>
      </c>
      <c r="F68" s="24" t="s">
        <v>89</v>
      </c>
      <c r="G68" s="24" t="s">
        <v>105</v>
      </c>
    </row>
    <row r="69" spans="1:7" ht="13.8" thickBot="1" x14ac:dyDescent="0.3">
      <c r="A69" s="28"/>
      <c r="B69" s="99" t="s">
        <v>110</v>
      </c>
      <c r="C69" s="25">
        <v>2167413.77</v>
      </c>
      <c r="D69" s="284">
        <v>0.95</v>
      </c>
      <c r="E69" s="18" t="s">
        <v>273</v>
      </c>
      <c r="F69" s="18" t="s">
        <v>274</v>
      </c>
      <c r="G69" s="13"/>
    </row>
    <row r="70" spans="1:7" ht="13.8" thickBot="1" x14ac:dyDescent="0.3">
      <c r="A70" s="49"/>
      <c r="B70" s="63" t="s">
        <v>18</v>
      </c>
      <c r="C70" s="290">
        <f>SUM(C66:C69)</f>
        <v>5897614.2799999993</v>
      </c>
      <c r="D70" s="132"/>
      <c r="E70" s="133"/>
      <c r="F70" s="142"/>
      <c r="G70" s="143"/>
    </row>
    <row r="71" spans="1:7" ht="13.8" thickBot="1" x14ac:dyDescent="0.3">
      <c r="A71" s="83"/>
      <c r="B71" s="132"/>
      <c r="C71" s="133"/>
      <c r="D71" s="134"/>
      <c r="E71" s="135"/>
      <c r="F71" s="136"/>
      <c r="G71" s="137"/>
    </row>
    <row r="72" spans="1:7" ht="13.8" thickBot="1" x14ac:dyDescent="0.3">
      <c r="A72" s="273"/>
      <c r="B72" s="210" t="s">
        <v>94</v>
      </c>
      <c r="C72" s="255" t="s">
        <v>1</v>
      </c>
      <c r="D72" s="256" t="s">
        <v>2</v>
      </c>
      <c r="E72" s="257" t="s">
        <v>3</v>
      </c>
      <c r="F72" s="258" t="s">
        <v>4</v>
      </c>
      <c r="G72" s="257" t="s">
        <v>5</v>
      </c>
    </row>
    <row r="73" spans="1:7" ht="15.6" thickBot="1" x14ac:dyDescent="0.3">
      <c r="A73" s="149"/>
      <c r="B73" s="171" t="s">
        <v>130</v>
      </c>
      <c r="C73" s="44">
        <v>765244.06</v>
      </c>
      <c r="D73" s="350">
        <v>0.94</v>
      </c>
      <c r="E73" s="18" t="s">
        <v>266</v>
      </c>
      <c r="F73" s="18" t="s">
        <v>49</v>
      </c>
      <c r="G73" s="18" t="s">
        <v>30</v>
      </c>
    </row>
    <row r="74" spans="1:7" ht="15.6" thickBot="1" x14ac:dyDescent="0.3">
      <c r="A74" s="149"/>
      <c r="B74" s="279" t="s">
        <v>103</v>
      </c>
      <c r="C74" s="264"/>
      <c r="D74" s="280"/>
      <c r="E74" s="262" t="s">
        <v>109</v>
      </c>
      <c r="F74" s="262"/>
      <c r="G74" s="262"/>
    </row>
    <row r="75" spans="1:7" ht="15.6" thickBot="1" x14ac:dyDescent="0.3">
      <c r="A75" s="149"/>
      <c r="B75" s="45" t="s">
        <v>78</v>
      </c>
      <c r="C75" s="44">
        <v>407340.54</v>
      </c>
      <c r="D75" s="350">
        <v>0.78</v>
      </c>
      <c r="E75" s="18" t="s">
        <v>267</v>
      </c>
      <c r="F75" s="24" t="s">
        <v>79</v>
      </c>
      <c r="G75" s="24" t="s">
        <v>80</v>
      </c>
    </row>
    <row r="76" spans="1:7" ht="13.8" thickBot="1" x14ac:dyDescent="0.3">
      <c r="B76" s="144"/>
      <c r="C76" s="13"/>
      <c r="D76" s="145"/>
      <c r="E76" s="146"/>
      <c r="F76" s="146"/>
      <c r="G76" s="147"/>
    </row>
    <row r="77" spans="1:7" ht="13.8" thickBot="1" x14ac:dyDescent="0.3">
      <c r="A77" s="150"/>
      <c r="B77" s="29" t="s">
        <v>18</v>
      </c>
      <c r="C77" s="117">
        <f>SUM(C75+C73)</f>
        <v>1172584.6000000001</v>
      </c>
      <c r="D77" s="151"/>
      <c r="E77" s="152"/>
      <c r="F77" s="152"/>
      <c r="G77" s="153"/>
    </row>
    <row r="78" spans="1:7" ht="13.8" thickBot="1" x14ac:dyDescent="0.3">
      <c r="A78" s="35"/>
      <c r="B78" s="154"/>
      <c r="C78" s="155"/>
      <c r="D78" s="156"/>
      <c r="E78" s="56"/>
      <c r="F78" s="56"/>
      <c r="G78" s="157"/>
    </row>
    <row r="79" spans="1:7" ht="13.8" thickBot="1" x14ac:dyDescent="0.3">
      <c r="A79" s="163"/>
      <c r="B79" s="164"/>
      <c r="C79" s="165"/>
      <c r="D79" s="166"/>
      <c r="E79" s="167"/>
      <c r="F79" s="167"/>
      <c r="G79" s="168"/>
    </row>
    <row r="80" spans="1:7" ht="13.8" thickBot="1" x14ac:dyDescent="0.3">
      <c r="A80" s="169"/>
      <c r="B80" s="43" t="s">
        <v>45</v>
      </c>
      <c r="C80" s="13" t="s">
        <v>1</v>
      </c>
      <c r="D80" s="170" t="s">
        <v>2</v>
      </c>
      <c r="E80" s="58" t="s">
        <v>3</v>
      </c>
      <c r="F80" s="59" t="s">
        <v>4</v>
      </c>
      <c r="G80" s="58" t="s">
        <v>5</v>
      </c>
    </row>
    <row r="81" spans="1:7" ht="13.8" thickBot="1" x14ac:dyDescent="0.3">
      <c r="A81" s="169"/>
      <c r="B81" s="99" t="s">
        <v>108</v>
      </c>
      <c r="C81" s="68">
        <v>1273860.55</v>
      </c>
      <c r="D81" s="349">
        <v>2.34</v>
      </c>
      <c r="E81" s="61" t="s">
        <v>259</v>
      </c>
      <c r="F81" s="61" t="s">
        <v>138</v>
      </c>
      <c r="G81" s="172" t="s">
        <v>105</v>
      </c>
    </row>
    <row r="82" spans="1:7" ht="13.8" thickBot="1" x14ac:dyDescent="0.3">
      <c r="A82" s="169"/>
      <c r="B82" s="313"/>
      <c r="C82" s="78"/>
      <c r="D82" s="79"/>
      <c r="E82" s="61"/>
      <c r="F82" s="61"/>
      <c r="G82" s="172"/>
    </row>
    <row r="83" spans="1:7" ht="13.8" thickBot="1" x14ac:dyDescent="0.3">
      <c r="A83" s="219"/>
      <c r="B83" s="77" t="s">
        <v>18</v>
      </c>
      <c r="C83" s="117">
        <f>SUM(C79:C82)</f>
        <v>1273860.55</v>
      </c>
      <c r="D83" s="90"/>
      <c r="E83" s="52"/>
      <c r="F83" s="52"/>
      <c r="G83" s="162"/>
    </row>
    <row r="84" spans="1:7" ht="13.8" thickBot="1" x14ac:dyDescent="0.3">
      <c r="A84" s="289"/>
      <c r="B84" s="154"/>
      <c r="C84" s="314"/>
      <c r="D84" s="156"/>
      <c r="E84" s="56"/>
      <c r="F84" s="56"/>
      <c r="G84" s="157"/>
    </row>
    <row r="85" spans="1:7" ht="13.8" thickBot="1" x14ac:dyDescent="0.3">
      <c r="A85" s="138"/>
      <c r="B85" s="312" t="s">
        <v>45</v>
      </c>
      <c r="C85" s="58" t="s">
        <v>1</v>
      </c>
      <c r="D85" s="66" t="s">
        <v>2</v>
      </c>
      <c r="E85" s="58" t="s">
        <v>3</v>
      </c>
      <c r="F85" s="59" t="s">
        <v>4</v>
      </c>
      <c r="G85" s="58" t="s">
        <v>5</v>
      </c>
    </row>
    <row r="86" spans="1:7" ht="13.8" thickBot="1" x14ac:dyDescent="0.3">
      <c r="A86" s="138"/>
      <c r="B86" s="85"/>
      <c r="C86" s="25"/>
      <c r="D86" s="349"/>
      <c r="E86" s="118"/>
      <c r="F86" s="18"/>
      <c r="G86" s="115"/>
    </row>
    <row r="87" spans="1:7" ht="13.8" thickBot="1" x14ac:dyDescent="0.3">
      <c r="A87" s="138"/>
      <c r="B87" s="85" t="s">
        <v>112</v>
      </c>
      <c r="C87" s="25">
        <v>990538.08</v>
      </c>
      <c r="D87" s="348">
        <v>1.75</v>
      </c>
      <c r="E87" s="179">
        <v>1.1239062399999999</v>
      </c>
      <c r="F87" s="61" t="s">
        <v>176</v>
      </c>
      <c r="G87" s="101" t="s">
        <v>25</v>
      </c>
    </row>
    <row r="88" spans="1:7" ht="13.8" thickBot="1" x14ac:dyDescent="0.3">
      <c r="A88" s="274"/>
      <c r="B88" s="260" t="s">
        <v>97</v>
      </c>
      <c r="C88" s="264"/>
      <c r="D88" s="275"/>
      <c r="E88" s="276"/>
      <c r="F88" s="277"/>
      <c r="G88" s="278"/>
    </row>
    <row r="89" spans="1:7" ht="13.8" thickBot="1" x14ac:dyDescent="0.3">
      <c r="A89" s="138"/>
      <c r="B89" s="85" t="s">
        <v>124</v>
      </c>
      <c r="C89" s="335">
        <v>801983.51</v>
      </c>
      <c r="D89" s="358">
        <v>1.48</v>
      </c>
      <c r="E89" s="140">
        <v>0.94799517</v>
      </c>
      <c r="F89" s="101">
        <v>845978.47678699996</v>
      </c>
      <c r="G89" s="101" t="s">
        <v>51</v>
      </c>
    </row>
    <row r="90" spans="1:7" ht="13.8" thickBot="1" x14ac:dyDescent="0.3">
      <c r="A90" s="49"/>
      <c r="B90" s="29" t="s">
        <v>18</v>
      </c>
      <c r="C90" s="117">
        <f>SUM(C86:C89)</f>
        <v>1792521.5899999999</v>
      </c>
      <c r="D90" s="102"/>
      <c r="E90" s="103"/>
      <c r="F90" s="104"/>
      <c r="G90" s="105"/>
    </row>
    <row r="91" spans="1:7" ht="13.8" thickBot="1" x14ac:dyDescent="0.3">
      <c r="A91" s="123"/>
      <c r="B91" s="53"/>
      <c r="C91" s="107"/>
      <c r="D91" s="108"/>
      <c r="E91" s="109"/>
      <c r="F91" s="110"/>
      <c r="G91" s="111"/>
    </row>
    <row r="92" spans="1:7" ht="13.8" thickBot="1" x14ac:dyDescent="0.3">
      <c r="A92" s="36"/>
      <c r="B92" s="43" t="s">
        <v>45</v>
      </c>
      <c r="C92" s="13" t="s">
        <v>1</v>
      </c>
      <c r="D92" s="175" t="s">
        <v>2</v>
      </c>
      <c r="E92" s="189" t="s">
        <v>3</v>
      </c>
      <c r="F92" s="59" t="s">
        <v>4</v>
      </c>
      <c r="G92" s="58" t="s">
        <v>5</v>
      </c>
    </row>
    <row r="93" spans="1:7" ht="13.8" thickBot="1" x14ac:dyDescent="0.3">
      <c r="A93" s="36"/>
      <c r="B93" s="171" t="s">
        <v>131</v>
      </c>
      <c r="C93" s="25">
        <v>6109993.6500000004</v>
      </c>
      <c r="D93" s="350">
        <v>1.42</v>
      </c>
      <c r="E93" s="118">
        <v>1.53345307</v>
      </c>
      <c r="F93" s="115">
        <v>3984467.34181765</v>
      </c>
      <c r="G93" s="115" t="s">
        <v>22</v>
      </c>
    </row>
    <row r="94" spans="1:7" ht="13.8" thickBot="1" x14ac:dyDescent="0.3">
      <c r="A94" s="244"/>
      <c r="B94" s="245" t="s">
        <v>91</v>
      </c>
      <c r="C94" s="246"/>
      <c r="D94" s="247"/>
      <c r="E94" s="248"/>
      <c r="F94" s="249"/>
      <c r="G94" s="249"/>
    </row>
    <row r="95" spans="1:7" ht="13.8" thickBot="1" x14ac:dyDescent="0.3">
      <c r="A95" s="36"/>
      <c r="B95" s="99" t="s">
        <v>81</v>
      </c>
      <c r="C95" s="25">
        <v>937887.39</v>
      </c>
      <c r="D95" s="348">
        <v>0.76</v>
      </c>
      <c r="E95" s="241">
        <v>1.0638285999999999</v>
      </c>
      <c r="F95" s="214">
        <v>881615.13303000003</v>
      </c>
      <c r="G95" s="101" t="s">
        <v>7</v>
      </c>
    </row>
    <row r="96" spans="1:7" ht="13.8" thickBot="1" x14ac:dyDescent="0.3">
      <c r="A96" s="36" t="s">
        <v>109</v>
      </c>
      <c r="B96" s="99" t="s">
        <v>93</v>
      </c>
      <c r="C96" s="25">
        <v>4565857.82</v>
      </c>
      <c r="D96" s="348">
        <v>0.42</v>
      </c>
      <c r="E96" s="348">
        <v>1.6354718100000001</v>
      </c>
      <c r="F96" s="348">
        <v>2.7917679766811099</v>
      </c>
      <c r="G96" s="101" t="s">
        <v>30</v>
      </c>
    </row>
    <row r="97" spans="1:7" ht="13.8" thickBot="1" x14ac:dyDescent="0.3">
      <c r="A97" s="173"/>
      <c r="B97" s="182" t="s">
        <v>18</v>
      </c>
      <c r="C97" s="30">
        <f>SUM(C93:C96)</f>
        <v>11613738.859999999</v>
      </c>
      <c r="D97" s="151"/>
      <c r="E97" s="183"/>
      <c r="F97" s="152"/>
      <c r="G97" s="153"/>
    </row>
    <row r="98" spans="1:7" ht="13.8" thickBot="1" x14ac:dyDescent="0.3">
      <c r="A98" s="184"/>
      <c r="B98" s="53"/>
      <c r="C98" s="54"/>
      <c r="D98" s="200"/>
      <c r="E98" s="200"/>
      <c r="F98" s="201"/>
      <c r="G98" s="202"/>
    </row>
    <row r="99" spans="1:7" ht="13.8" thickBot="1" x14ac:dyDescent="0.3">
      <c r="A99" s="184"/>
      <c r="B99" s="206" t="s">
        <v>102</v>
      </c>
      <c r="C99" s="13" t="s">
        <v>1</v>
      </c>
      <c r="D99" s="175" t="s">
        <v>2</v>
      </c>
      <c r="E99" s="189" t="s">
        <v>3</v>
      </c>
      <c r="F99" s="59" t="s">
        <v>4</v>
      </c>
      <c r="G99" s="58" t="s">
        <v>5</v>
      </c>
    </row>
    <row r="100" spans="1:7" ht="13.8" thickBot="1" x14ac:dyDescent="0.3">
      <c r="A100" s="184"/>
      <c r="B100" s="347" t="s">
        <v>135</v>
      </c>
      <c r="C100" s="339">
        <v>1007342.67</v>
      </c>
      <c r="D100" s="379">
        <v>-0.2</v>
      </c>
      <c r="E100" s="337">
        <v>90477393540</v>
      </c>
      <c r="F100" s="338" t="s">
        <v>141</v>
      </c>
      <c r="G100" s="101" t="s">
        <v>7</v>
      </c>
    </row>
    <row r="101" spans="1:7" ht="13.8" thickBot="1" x14ac:dyDescent="0.3">
      <c r="A101" s="184"/>
      <c r="B101" s="328"/>
      <c r="C101" s="329"/>
      <c r="D101" s="330"/>
      <c r="E101" s="330"/>
      <c r="F101" s="331"/>
      <c r="G101" s="330"/>
    </row>
    <row r="102" spans="1:7" ht="13.8" thickBot="1" x14ac:dyDescent="0.3">
      <c r="A102" s="184"/>
      <c r="B102" s="116" t="s">
        <v>18</v>
      </c>
      <c r="C102" s="207">
        <f>C100</f>
        <v>1007342.67</v>
      </c>
      <c r="D102" s="200"/>
      <c r="E102" s="200"/>
      <c r="F102" s="201"/>
      <c r="G102" s="202"/>
    </row>
    <row r="103" spans="1:7" ht="13.8" thickBot="1" x14ac:dyDescent="0.3">
      <c r="A103" s="184"/>
      <c r="B103" s="53"/>
      <c r="C103" s="54"/>
      <c r="D103" s="185"/>
      <c r="E103" s="185"/>
      <c r="F103" s="186"/>
      <c r="G103" s="187"/>
    </row>
    <row r="104" spans="1:7" ht="13.8" thickBot="1" x14ac:dyDescent="0.3">
      <c r="A104" s="250"/>
      <c r="B104" s="251" t="s">
        <v>92</v>
      </c>
      <c r="C104" s="13" t="s">
        <v>1</v>
      </c>
      <c r="D104" s="188" t="s">
        <v>2</v>
      </c>
      <c r="E104" s="189" t="s">
        <v>3</v>
      </c>
      <c r="F104" s="59" t="s">
        <v>4</v>
      </c>
      <c r="G104" s="58" t="s">
        <v>5</v>
      </c>
    </row>
    <row r="105" spans="1:7" ht="13.8" thickBot="1" x14ac:dyDescent="0.3">
      <c r="A105" s="184"/>
      <c r="B105" s="190" t="s">
        <v>52</v>
      </c>
      <c r="C105" s="25">
        <v>3479380.28</v>
      </c>
      <c r="D105" s="340">
        <v>-0.15</v>
      </c>
      <c r="E105" s="191">
        <v>143.60784939999999</v>
      </c>
      <c r="F105" s="192">
        <v>24228.344372299998</v>
      </c>
      <c r="G105" s="115" t="s">
        <v>42</v>
      </c>
    </row>
    <row r="106" spans="1:7" ht="13.8" thickBot="1" x14ac:dyDescent="0.3">
      <c r="A106" s="184"/>
      <c r="B106" s="190" t="s">
        <v>53</v>
      </c>
      <c r="C106" s="25">
        <v>1890842.99</v>
      </c>
      <c r="D106" s="350">
        <v>1.59</v>
      </c>
      <c r="E106" s="191">
        <v>1.5055314</v>
      </c>
      <c r="F106" s="368" t="s">
        <v>186</v>
      </c>
      <c r="G106" s="115" t="s">
        <v>25</v>
      </c>
    </row>
    <row r="107" spans="1:7" ht="13.8" thickBot="1" x14ac:dyDescent="0.3">
      <c r="A107" s="184"/>
      <c r="B107" s="194" t="s">
        <v>54</v>
      </c>
      <c r="C107" s="25">
        <v>1816896.68</v>
      </c>
      <c r="D107" s="350">
        <v>0.4</v>
      </c>
      <c r="E107" s="191">
        <v>1.3404913000000001</v>
      </c>
      <c r="F107" s="308" t="s">
        <v>114</v>
      </c>
      <c r="G107" s="115" t="s">
        <v>42</v>
      </c>
    </row>
    <row r="108" spans="1:7" ht="13.8" thickBot="1" x14ac:dyDescent="0.3">
      <c r="A108" s="131"/>
      <c r="B108" s="195"/>
      <c r="C108" s="25"/>
      <c r="D108" s="178"/>
      <c r="E108" s="179"/>
      <c r="F108" s="180"/>
      <c r="G108" s="181"/>
    </row>
    <row r="109" spans="1:7" ht="13.8" thickBot="1" x14ac:dyDescent="0.3">
      <c r="A109" s="184"/>
      <c r="B109" s="182" t="s">
        <v>18</v>
      </c>
      <c r="C109" s="30">
        <f>SUM(C105:C108)</f>
        <v>7187119.9499999993</v>
      </c>
      <c r="D109" s="151"/>
      <c r="E109" s="183"/>
      <c r="F109" s="152"/>
      <c r="G109" s="153"/>
    </row>
    <row r="110" spans="1:7" ht="13.8" thickBot="1" x14ac:dyDescent="0.3">
      <c r="A110" s="184"/>
      <c r="B110" s="53"/>
      <c r="C110" s="54"/>
      <c r="D110" s="185"/>
      <c r="E110" s="185"/>
      <c r="F110" s="186"/>
      <c r="G110" s="187"/>
    </row>
    <row r="111" spans="1:7" ht="13.8" thickBot="1" x14ac:dyDescent="0.3">
      <c r="A111" s="184"/>
      <c r="B111" s="182"/>
      <c r="C111" s="30"/>
      <c r="D111" s="151"/>
      <c r="E111" s="183"/>
      <c r="F111" s="152"/>
      <c r="G111" s="153"/>
    </row>
    <row r="112" spans="1:7" ht="13.8" thickBot="1" x14ac:dyDescent="0.3">
      <c r="A112" s="184"/>
      <c r="B112" s="53"/>
      <c r="C112" s="54"/>
      <c r="D112" s="185"/>
      <c r="E112" s="185"/>
      <c r="F112" s="186"/>
      <c r="G112" s="187"/>
    </row>
    <row r="113" spans="1:7" ht="13.8" thickBot="1" x14ac:dyDescent="0.3">
      <c r="A113" s="173"/>
      <c r="B113" s="12" t="s">
        <v>45</v>
      </c>
      <c r="C113" s="13" t="s">
        <v>1</v>
      </c>
      <c r="D113" s="175" t="s">
        <v>2</v>
      </c>
      <c r="E113" s="176" t="s">
        <v>3</v>
      </c>
      <c r="F113" s="59" t="s">
        <v>4</v>
      </c>
      <c r="G113" s="58" t="s">
        <v>5</v>
      </c>
    </row>
    <row r="114" spans="1:7" ht="13.8" thickBot="1" x14ac:dyDescent="0.3">
      <c r="A114" s="184"/>
      <c r="B114" s="311" t="s">
        <v>115</v>
      </c>
      <c r="C114" s="25">
        <v>779222.49</v>
      </c>
      <c r="D114" s="358">
        <v>0.89</v>
      </c>
      <c r="E114" s="197">
        <v>101.00205216000001</v>
      </c>
      <c r="F114" s="193">
        <v>7714.9173992300002</v>
      </c>
      <c r="G114" s="115" t="s">
        <v>42</v>
      </c>
    </row>
    <row r="115" spans="1:7" ht="13.8" thickBot="1" x14ac:dyDescent="0.3">
      <c r="A115" s="131"/>
      <c r="B115" s="195"/>
      <c r="C115" s="25"/>
      <c r="D115" s="178"/>
      <c r="E115" s="179"/>
      <c r="F115" s="180"/>
      <c r="G115" s="181"/>
    </row>
    <row r="116" spans="1:7" ht="13.8" thickBot="1" x14ac:dyDescent="0.3">
      <c r="A116" s="184"/>
      <c r="B116" s="182" t="s">
        <v>18</v>
      </c>
      <c r="C116" s="30">
        <f>SUM(C114:C115)</f>
        <v>779222.49</v>
      </c>
      <c r="D116" s="151"/>
      <c r="E116" s="183"/>
      <c r="F116" s="152"/>
      <c r="G116" s="153"/>
    </row>
    <row r="117" spans="1:7" ht="13.8" thickBot="1" x14ac:dyDescent="0.3">
      <c r="A117" s="184"/>
      <c r="B117" s="53"/>
      <c r="C117" s="54"/>
      <c r="D117" s="185"/>
      <c r="E117" s="185"/>
      <c r="F117" s="186"/>
      <c r="G117" s="187"/>
    </row>
    <row r="118" spans="1:7" ht="13.8" thickBot="1" x14ac:dyDescent="0.3">
      <c r="A118" s="184"/>
      <c r="B118" s="182"/>
      <c r="C118" s="30"/>
      <c r="D118" s="151"/>
      <c r="E118" s="183"/>
      <c r="F118" s="152"/>
      <c r="G118" s="153"/>
    </row>
    <row r="119" spans="1:7" x14ac:dyDescent="0.25">
      <c r="A119" s="184"/>
      <c r="B119" s="53"/>
      <c r="C119" s="54"/>
      <c r="D119" s="200"/>
      <c r="E119" s="200"/>
      <c r="F119" s="201"/>
      <c r="G119" s="200"/>
    </row>
    <row r="120" spans="1:7" ht="13.8" thickBot="1" x14ac:dyDescent="0.3">
      <c r="A120" s="184"/>
      <c r="B120" s="53"/>
      <c r="C120" s="54"/>
      <c r="D120" s="200"/>
      <c r="E120" s="200"/>
      <c r="F120" s="201"/>
      <c r="G120" s="202"/>
    </row>
    <row r="121" spans="1:7" ht="13.8" thickBot="1" x14ac:dyDescent="0.3">
      <c r="A121" s="671"/>
      <c r="B121" s="12" t="s">
        <v>45</v>
      </c>
      <c r="C121" s="13" t="s">
        <v>1</v>
      </c>
      <c r="D121" s="1" t="s">
        <v>2</v>
      </c>
      <c r="E121" s="13" t="s">
        <v>3</v>
      </c>
      <c r="F121" s="14" t="s">
        <v>4</v>
      </c>
      <c r="G121" s="13" t="s">
        <v>5</v>
      </c>
    </row>
    <row r="122" spans="1:7" ht="13.8" thickBot="1" x14ac:dyDescent="0.3">
      <c r="A122" s="672"/>
      <c r="B122" s="97" t="s">
        <v>113</v>
      </c>
      <c r="C122" s="98">
        <v>385789.86</v>
      </c>
      <c r="D122" s="360">
        <v>0.36930000000000002</v>
      </c>
      <c r="E122" s="125">
        <v>1.4278234999999999</v>
      </c>
      <c r="F122" s="22" t="s">
        <v>125</v>
      </c>
      <c r="G122" s="198" t="s">
        <v>25</v>
      </c>
    </row>
    <row r="123" spans="1:7" ht="13.8" thickBot="1" x14ac:dyDescent="0.3">
      <c r="A123" s="673"/>
      <c r="B123" s="12"/>
      <c r="C123" s="199"/>
      <c r="D123" s="145"/>
      <c r="E123" s="147"/>
      <c r="F123" s="146"/>
      <c r="G123" s="147"/>
    </row>
    <row r="124" spans="1:7" ht="13.8" thickBot="1" x14ac:dyDescent="0.3">
      <c r="A124" s="184"/>
      <c r="B124" s="29" t="s">
        <v>18</v>
      </c>
      <c r="C124" s="30">
        <f>SUM(C122:C123)</f>
        <v>385789.86</v>
      </c>
      <c r="D124" s="200"/>
      <c r="E124" s="200"/>
      <c r="F124" s="201"/>
      <c r="G124" s="202"/>
    </row>
    <row r="125" spans="1:7" ht="13.8" thickBot="1" x14ac:dyDescent="0.3">
      <c r="A125" s="184"/>
      <c r="B125" s="53"/>
      <c r="C125" s="54"/>
      <c r="D125" s="200"/>
      <c r="E125" s="200"/>
      <c r="F125" s="201"/>
      <c r="G125" s="202"/>
    </row>
    <row r="126" spans="1:7" ht="13.8" thickBot="1" x14ac:dyDescent="0.3">
      <c r="A126" s="674"/>
      <c r="B126" s="43" t="s">
        <v>45</v>
      </c>
      <c r="C126" s="13" t="s">
        <v>1</v>
      </c>
      <c r="D126" s="1" t="s">
        <v>2</v>
      </c>
      <c r="E126" s="13" t="s">
        <v>3</v>
      </c>
      <c r="F126" s="14" t="s">
        <v>4</v>
      </c>
      <c r="G126" s="13" t="s">
        <v>5</v>
      </c>
    </row>
    <row r="127" spans="1:7" ht="13.8" thickBot="1" x14ac:dyDescent="0.3">
      <c r="A127" s="675"/>
      <c r="B127" s="48" t="s">
        <v>57</v>
      </c>
      <c r="C127" s="44">
        <v>5412433.7000000002</v>
      </c>
      <c r="D127" s="358">
        <v>1.58</v>
      </c>
      <c r="E127" s="18" t="s">
        <v>260</v>
      </c>
      <c r="F127" s="18" t="s">
        <v>261</v>
      </c>
      <c r="G127" s="18" t="s">
        <v>42</v>
      </c>
    </row>
    <row r="128" spans="1:7" ht="13.8" thickBot="1" x14ac:dyDescent="0.3">
      <c r="A128" s="675"/>
      <c r="B128" s="43"/>
      <c r="C128" s="44"/>
      <c r="D128" s="86"/>
      <c r="E128" s="24"/>
      <c r="F128" s="24"/>
      <c r="G128" s="18"/>
    </row>
    <row r="129" spans="1:7" ht="13.8" thickBot="1" x14ac:dyDescent="0.3">
      <c r="A129" s="676"/>
      <c r="B129" s="279" t="s">
        <v>103</v>
      </c>
      <c r="C129" s="281" t="s">
        <v>1</v>
      </c>
      <c r="D129" s="282" t="s">
        <v>2</v>
      </c>
      <c r="E129" s="281" t="s">
        <v>3</v>
      </c>
      <c r="F129" s="283" t="s">
        <v>4</v>
      </c>
      <c r="G129" s="281" t="s">
        <v>5</v>
      </c>
    </row>
    <row r="130" spans="1:7" ht="13.8" thickBot="1" x14ac:dyDescent="0.3">
      <c r="A130" s="676"/>
      <c r="B130" s="208" t="s">
        <v>58</v>
      </c>
      <c r="C130" s="319">
        <v>1875404.68</v>
      </c>
      <c r="D130" s="380">
        <v>-0.01</v>
      </c>
      <c r="E130" s="309">
        <v>937.70233870000004</v>
      </c>
      <c r="F130" s="209">
        <v>2000</v>
      </c>
      <c r="G130" s="230" t="s">
        <v>80</v>
      </c>
    </row>
    <row r="131" spans="1:7" ht="13.8" thickBot="1" x14ac:dyDescent="0.3">
      <c r="A131" s="676"/>
      <c r="B131" s="327" t="s">
        <v>134</v>
      </c>
      <c r="C131" s="44">
        <v>3751668.3</v>
      </c>
      <c r="D131" s="385">
        <v>-0.01</v>
      </c>
      <c r="E131" s="325">
        <v>1018.54058377</v>
      </c>
      <c r="F131" s="383">
        <v>3683.3763564300002</v>
      </c>
      <c r="G131" s="230" t="s">
        <v>80</v>
      </c>
    </row>
    <row r="132" spans="1:7" ht="13.8" thickBot="1" x14ac:dyDescent="0.3">
      <c r="A132" s="681"/>
      <c r="B132" s="291"/>
      <c r="C132" s="292"/>
      <c r="D132" s="293"/>
      <c r="E132" s="294"/>
      <c r="F132" s="326"/>
      <c r="G132" s="213"/>
    </row>
    <row r="133" spans="1:7" ht="13.8" thickBot="1" x14ac:dyDescent="0.3">
      <c r="A133" s="219"/>
      <c r="B133" s="77" t="s">
        <v>18</v>
      </c>
      <c r="C133" s="30">
        <f>SUM(C127+C130+C131)</f>
        <v>11039506.68</v>
      </c>
      <c r="D133" s="295"/>
      <c r="E133" s="296"/>
      <c r="F133" s="297"/>
      <c r="G133" s="298"/>
    </row>
    <row r="134" spans="1:7" ht="13.8" thickBot="1" x14ac:dyDescent="0.3">
      <c r="A134" s="289"/>
      <c r="B134" s="299"/>
      <c r="C134" s="300"/>
      <c r="D134" s="185"/>
      <c r="E134" s="185"/>
      <c r="F134" s="186"/>
      <c r="G134" s="187"/>
    </row>
    <row r="135" spans="1:7" ht="13.8" thickBot="1" x14ac:dyDescent="0.3">
      <c r="A135" s="674"/>
      <c r="B135" s="43" t="s">
        <v>45</v>
      </c>
      <c r="C135" s="13" t="s">
        <v>1</v>
      </c>
      <c r="D135" s="1" t="s">
        <v>2</v>
      </c>
      <c r="E135" s="13" t="s">
        <v>3</v>
      </c>
      <c r="F135" s="14" t="s">
        <v>4</v>
      </c>
      <c r="G135" s="13" t="s">
        <v>5</v>
      </c>
    </row>
    <row r="136" spans="1:7" ht="13.8" thickBot="1" x14ac:dyDescent="0.3">
      <c r="A136" s="675"/>
      <c r="B136" s="48" t="s">
        <v>59</v>
      </c>
      <c r="C136" s="25">
        <v>6898324.2000000002</v>
      </c>
      <c r="D136" s="340">
        <v>-7.0000000000000007E-2</v>
      </c>
      <c r="E136" s="325">
        <v>137966484</v>
      </c>
      <c r="F136" s="118">
        <v>5000000</v>
      </c>
      <c r="G136" s="115" t="s">
        <v>60</v>
      </c>
    </row>
    <row r="137" spans="1:7" ht="13.8" thickBot="1" x14ac:dyDescent="0.3">
      <c r="A137" s="675"/>
      <c r="B137" s="48" t="s">
        <v>61</v>
      </c>
      <c r="C137" s="25">
        <v>1973128.18</v>
      </c>
      <c r="D137" s="340">
        <v>-0.16</v>
      </c>
      <c r="E137" s="381">
        <v>986564.09056263999</v>
      </c>
      <c r="F137" s="118">
        <v>2000000</v>
      </c>
      <c r="G137" s="115" t="s">
        <v>60</v>
      </c>
    </row>
    <row r="138" spans="1:7" ht="13.8" thickBot="1" x14ac:dyDescent="0.3">
      <c r="A138" s="675"/>
      <c r="B138" s="43" t="s">
        <v>62</v>
      </c>
      <c r="C138" s="25"/>
      <c r="D138" s="86"/>
      <c r="E138" s="118"/>
      <c r="F138" s="114"/>
      <c r="G138" s="115"/>
    </row>
    <row r="139" spans="1:7" ht="13.8" thickBot="1" x14ac:dyDescent="0.3">
      <c r="A139" s="677"/>
      <c r="B139" s="48" t="s">
        <v>63</v>
      </c>
      <c r="C139" s="25">
        <v>2412760.21</v>
      </c>
      <c r="D139" s="350">
        <v>1.46</v>
      </c>
      <c r="E139" s="118">
        <v>1.23548528</v>
      </c>
      <c r="F139" s="308" t="s">
        <v>185</v>
      </c>
      <c r="G139" s="115" t="s">
        <v>7</v>
      </c>
    </row>
    <row r="140" spans="1:7" ht="13.8" thickBot="1" x14ac:dyDescent="0.3">
      <c r="A140" s="219"/>
      <c r="B140" s="77" t="s">
        <v>18</v>
      </c>
      <c r="C140" s="30">
        <f>SUM(C136:C139)</f>
        <v>11284212.59</v>
      </c>
      <c r="D140" s="183"/>
      <c r="E140" s="183"/>
      <c r="F140" s="152"/>
      <c r="G140" s="153"/>
    </row>
    <row r="141" spans="1:7" ht="13.8" thickBot="1" x14ac:dyDescent="0.3">
      <c r="A141" s="289"/>
      <c r="B141" s="299"/>
      <c r="C141" s="135"/>
      <c r="D141" s="185"/>
      <c r="E141" s="185"/>
      <c r="F141" s="186"/>
      <c r="G141" s="187"/>
    </row>
    <row r="142" spans="1:7" ht="13.8" thickBot="1" x14ac:dyDescent="0.3">
      <c r="A142" s="184"/>
      <c r="B142" s="301" t="s">
        <v>62</v>
      </c>
      <c r="C142" s="58" t="s">
        <v>1</v>
      </c>
      <c r="D142" s="66" t="s">
        <v>2</v>
      </c>
      <c r="E142" s="58" t="s">
        <v>3</v>
      </c>
      <c r="F142" s="59" t="s">
        <v>4</v>
      </c>
      <c r="G142" s="58" t="s">
        <v>5</v>
      </c>
    </row>
    <row r="143" spans="1:7" ht="13.8" thickBot="1" x14ac:dyDescent="0.3">
      <c r="A143" s="184"/>
      <c r="B143" s="45" t="s">
        <v>126</v>
      </c>
      <c r="C143" s="44">
        <v>1467891.01</v>
      </c>
      <c r="D143" s="340">
        <v>-7.9200000000000007E-2</v>
      </c>
      <c r="E143" s="18" t="s">
        <v>262</v>
      </c>
      <c r="F143" s="24" t="s">
        <v>64</v>
      </c>
      <c r="G143" s="24" t="s">
        <v>60</v>
      </c>
    </row>
    <row r="144" spans="1:7" ht="13.8" thickBot="1" x14ac:dyDescent="0.3">
      <c r="A144" s="184"/>
      <c r="B144" s="215"/>
      <c r="C144" s="216"/>
      <c r="D144" s="217"/>
      <c r="E144" s="218"/>
      <c r="F144" s="181"/>
      <c r="G144" s="181"/>
    </row>
    <row r="145" spans="1:7" ht="13.8" thickBot="1" x14ac:dyDescent="0.3">
      <c r="A145" s="219"/>
      <c r="B145" s="77" t="s">
        <v>18</v>
      </c>
      <c r="C145" s="30">
        <f>SUM(C143:C144)</f>
        <v>1467891.01</v>
      </c>
      <c r="D145" s="183"/>
      <c r="E145" s="183"/>
      <c r="F145" s="152"/>
      <c r="G145" s="153"/>
    </row>
    <row r="146" spans="1:7" ht="13.8" thickBot="1" x14ac:dyDescent="0.3">
      <c r="A146" s="289"/>
      <c r="B146" s="299"/>
      <c r="C146" s="300"/>
      <c r="D146" s="185"/>
      <c r="E146" s="185"/>
      <c r="F146" s="186"/>
      <c r="G146" s="187"/>
    </row>
    <row r="147" spans="1:7" ht="13.8" thickBot="1" x14ac:dyDescent="0.3">
      <c r="A147" s="184"/>
      <c r="B147" s="301" t="s">
        <v>62</v>
      </c>
      <c r="C147" s="58" t="s">
        <v>1</v>
      </c>
      <c r="D147" s="66" t="s">
        <v>2</v>
      </c>
      <c r="E147" s="58" t="s">
        <v>3</v>
      </c>
      <c r="F147" s="59" t="s">
        <v>4</v>
      </c>
      <c r="G147" s="58" t="s">
        <v>5</v>
      </c>
    </row>
    <row r="148" spans="1:7" ht="13.8" thickBot="1" x14ac:dyDescent="0.3">
      <c r="A148" s="184"/>
      <c r="B148" s="45" t="s">
        <v>65</v>
      </c>
      <c r="C148" s="44">
        <v>2172345.35</v>
      </c>
      <c r="D148" s="350">
        <v>0.94</v>
      </c>
      <c r="E148" s="18" t="s">
        <v>269</v>
      </c>
      <c r="F148" s="18" t="s">
        <v>142</v>
      </c>
      <c r="G148" s="24" t="s">
        <v>30</v>
      </c>
    </row>
    <row r="149" spans="1:7" ht="13.8" thickBot="1" x14ac:dyDescent="0.3">
      <c r="A149" s="184"/>
      <c r="B149" s="215"/>
      <c r="C149" s="216"/>
      <c r="D149" s="217"/>
      <c r="E149" s="218"/>
      <c r="F149" s="181"/>
      <c r="G149" s="181"/>
    </row>
    <row r="150" spans="1:7" ht="13.8" thickBot="1" x14ac:dyDescent="0.3">
      <c r="A150" s="203"/>
      <c r="B150" s="77" t="s">
        <v>18</v>
      </c>
      <c r="C150" s="30">
        <f>SUM(C148:C149)</f>
        <v>2172345.35</v>
      </c>
      <c r="D150" s="183"/>
      <c r="E150" s="183"/>
      <c r="F150" s="152"/>
      <c r="G150" s="153"/>
    </row>
    <row r="151" spans="1:7" ht="13.8" thickBot="1" x14ac:dyDescent="0.3">
      <c r="A151" s="289"/>
      <c r="B151" s="299"/>
      <c r="C151" s="300"/>
      <c r="D151" s="185"/>
      <c r="E151" s="185"/>
      <c r="F151" s="186"/>
      <c r="G151" s="187"/>
    </row>
    <row r="152" spans="1:7" ht="13.5" customHeight="1" thickBot="1" x14ac:dyDescent="0.3">
      <c r="A152" s="678"/>
      <c r="B152" s="43" t="s">
        <v>45</v>
      </c>
      <c r="C152" s="13" t="s">
        <v>1</v>
      </c>
      <c r="D152" s="1" t="s">
        <v>2</v>
      </c>
      <c r="E152" s="13" t="s">
        <v>3</v>
      </c>
      <c r="F152" s="14" t="s">
        <v>4</v>
      </c>
      <c r="G152" s="13" t="s">
        <v>5</v>
      </c>
    </row>
    <row r="153" spans="1:7" ht="13.5" customHeight="1" thickBot="1" x14ac:dyDescent="0.3">
      <c r="A153" s="679"/>
      <c r="B153" s="48" t="s">
        <v>82</v>
      </c>
      <c r="C153" s="44">
        <v>390425</v>
      </c>
      <c r="D153" s="358">
        <v>1.43</v>
      </c>
      <c r="E153" s="18" t="s">
        <v>281</v>
      </c>
      <c r="F153" s="18" t="s">
        <v>83</v>
      </c>
      <c r="G153" s="24" t="s">
        <v>42</v>
      </c>
    </row>
    <row r="154" spans="1:7" ht="13.5" customHeight="1" thickBot="1" x14ac:dyDescent="0.3">
      <c r="A154" s="680"/>
      <c r="B154" s="210"/>
      <c r="C154" s="211"/>
      <c r="D154" s="177"/>
      <c r="E154" s="212"/>
      <c r="F154" s="213"/>
      <c r="G154" s="213"/>
    </row>
    <row r="155" spans="1:7" ht="13.8" thickBot="1" x14ac:dyDescent="0.3">
      <c r="A155" s="184"/>
      <c r="B155" s="29" t="s">
        <v>18</v>
      </c>
      <c r="C155" s="207">
        <f>SUM(C153:C154)</f>
        <v>390425</v>
      </c>
      <c r="D155" s="200"/>
      <c r="E155" s="200"/>
      <c r="F155" s="201"/>
      <c r="G155" s="202"/>
    </row>
    <row r="156" spans="1:7" ht="13.8" thickBot="1" x14ac:dyDescent="0.3">
      <c r="A156" s="184"/>
      <c r="B156" s="53"/>
      <c r="C156" s="54"/>
      <c r="D156" s="200"/>
      <c r="E156" s="200"/>
      <c r="F156" s="201"/>
      <c r="G156" s="202"/>
    </row>
    <row r="157" spans="1:7" ht="13.8" thickBot="1" x14ac:dyDescent="0.3">
      <c r="A157" s="203"/>
      <c r="B157" s="43" t="s">
        <v>66</v>
      </c>
      <c r="C157" s="13" t="s">
        <v>1</v>
      </c>
      <c r="D157" s="1" t="s">
        <v>2</v>
      </c>
      <c r="E157" s="13" t="s">
        <v>3</v>
      </c>
      <c r="F157" s="14" t="s">
        <v>4</v>
      </c>
      <c r="G157" s="13" t="s">
        <v>5</v>
      </c>
    </row>
    <row r="158" spans="1:7" ht="13.8" thickBot="1" x14ac:dyDescent="0.3">
      <c r="A158" s="204"/>
      <c r="B158" s="48" t="s">
        <v>67</v>
      </c>
      <c r="C158" s="44">
        <v>1980885.91</v>
      </c>
      <c r="D158" s="340">
        <v>-2.29</v>
      </c>
      <c r="E158" s="18" t="s">
        <v>263</v>
      </c>
      <c r="F158" s="18" t="s">
        <v>264</v>
      </c>
      <c r="G158" s="24" t="s">
        <v>25</v>
      </c>
    </row>
    <row r="159" spans="1:7" ht="13.8" thickBot="1" x14ac:dyDescent="0.3">
      <c r="A159" s="205"/>
      <c r="B159" s="210"/>
      <c r="C159" s="211"/>
      <c r="D159" s="177"/>
      <c r="E159" s="212"/>
      <c r="F159" s="213"/>
      <c r="G159" s="213"/>
    </row>
    <row r="160" spans="1:7" ht="13.8" thickBot="1" x14ac:dyDescent="0.3">
      <c r="A160" s="184"/>
      <c r="B160" s="29" t="s">
        <v>18</v>
      </c>
      <c r="C160" s="207">
        <f>SUM(C158:C159)</f>
        <v>1980885.91</v>
      </c>
      <c r="D160" s="200"/>
      <c r="E160" s="200"/>
      <c r="F160" s="201"/>
      <c r="G160" s="202"/>
    </row>
    <row r="161" spans="1:7" ht="13.8" thickBot="1" x14ac:dyDescent="0.3">
      <c r="A161" s="184"/>
      <c r="B161" s="53"/>
      <c r="C161" s="54"/>
      <c r="D161" s="200"/>
      <c r="E161" s="200"/>
      <c r="F161" s="201"/>
      <c r="G161" s="202"/>
    </row>
    <row r="162" spans="1:7" ht="13.8" thickBot="1" x14ac:dyDescent="0.3">
      <c r="A162" s="203"/>
      <c r="B162" s="43" t="s">
        <v>66</v>
      </c>
      <c r="C162" s="13" t="s">
        <v>1</v>
      </c>
      <c r="D162" s="1" t="s">
        <v>2</v>
      </c>
      <c r="E162" s="13" t="s">
        <v>3</v>
      </c>
      <c r="F162" s="14" t="s">
        <v>4</v>
      </c>
      <c r="G162" s="13" t="s">
        <v>5</v>
      </c>
    </row>
    <row r="163" spans="1:7" ht="13.8" thickBot="1" x14ac:dyDescent="0.3">
      <c r="A163" s="204"/>
      <c r="B163" s="48" t="s">
        <v>69</v>
      </c>
      <c r="C163" s="44">
        <v>245027.81</v>
      </c>
      <c r="D163" s="350">
        <v>0.78</v>
      </c>
      <c r="E163" s="18" t="s">
        <v>247</v>
      </c>
      <c r="F163" s="24" t="s">
        <v>70</v>
      </c>
      <c r="G163" s="24" t="s">
        <v>30</v>
      </c>
    </row>
    <row r="164" spans="1:7" ht="13.8" thickBot="1" x14ac:dyDescent="0.3">
      <c r="A164" s="204"/>
      <c r="B164" s="43" t="s">
        <v>66</v>
      </c>
      <c r="C164" s="44"/>
      <c r="D164" s="86"/>
      <c r="E164" s="18"/>
      <c r="F164" s="24"/>
      <c r="G164" s="24"/>
    </row>
    <row r="165" spans="1:7" ht="13.8" thickBot="1" x14ac:dyDescent="0.3">
      <c r="A165" s="204"/>
      <c r="B165" s="307" t="s">
        <v>84</v>
      </c>
      <c r="C165" s="44">
        <v>2850800.2</v>
      </c>
      <c r="D165" s="358">
        <v>1.74</v>
      </c>
      <c r="E165" s="18" t="s">
        <v>258</v>
      </c>
      <c r="F165" s="24" t="s">
        <v>104</v>
      </c>
      <c r="G165" s="24" t="s">
        <v>42</v>
      </c>
    </row>
    <row r="166" spans="1:7" ht="13.8" thickBot="1" x14ac:dyDescent="0.3">
      <c r="A166" s="184"/>
      <c r="B166" s="29" t="s">
        <v>18</v>
      </c>
      <c r="C166" s="207">
        <f>SUM(C163+C165)</f>
        <v>3095828.0100000002</v>
      </c>
      <c r="D166" s="200"/>
      <c r="E166" s="200"/>
      <c r="F166" s="201"/>
      <c r="G166" s="202"/>
    </row>
    <row r="167" spans="1:7" ht="13.8" thickBot="1" x14ac:dyDescent="0.3">
      <c r="A167" s="184"/>
      <c r="B167" s="53"/>
      <c r="C167" s="54"/>
      <c r="D167" s="200"/>
      <c r="E167" s="200"/>
      <c r="F167" s="201"/>
      <c r="G167" s="202"/>
    </row>
    <row r="168" spans="1:7" ht="13.8" thickBot="1" x14ac:dyDescent="0.3">
      <c r="A168" s="203"/>
      <c r="B168" s="236" t="s">
        <v>66</v>
      </c>
      <c r="C168" s="13" t="s">
        <v>1</v>
      </c>
      <c r="D168" s="1" t="s">
        <v>2</v>
      </c>
      <c r="E168" s="13" t="s">
        <v>3</v>
      </c>
      <c r="F168" s="14" t="s">
        <v>4</v>
      </c>
      <c r="G168" s="13" t="s">
        <v>5</v>
      </c>
    </row>
    <row r="169" spans="1:7" ht="13.8" thickBot="1" x14ac:dyDescent="0.3">
      <c r="A169" s="204"/>
      <c r="B169" s="112" t="s">
        <v>86</v>
      </c>
      <c r="C169" s="25">
        <v>905168.5</v>
      </c>
      <c r="D169" s="358">
        <v>0.37</v>
      </c>
      <c r="E169" s="118">
        <v>0.83044629999999997</v>
      </c>
      <c r="F169" s="310">
        <v>1089978.297</v>
      </c>
      <c r="G169" s="24" t="s">
        <v>42</v>
      </c>
    </row>
    <row r="170" spans="1:7" ht="13.8" thickBot="1" x14ac:dyDescent="0.3">
      <c r="A170" s="205"/>
      <c r="B170" s="237"/>
      <c r="C170" s="211"/>
      <c r="D170" s="177"/>
      <c r="E170" s="212"/>
      <c r="F170" s="213"/>
      <c r="G170" s="213"/>
    </row>
    <row r="171" spans="1:7" ht="13.8" thickBot="1" x14ac:dyDescent="0.3">
      <c r="A171" s="184"/>
      <c r="B171" s="29" t="s">
        <v>18</v>
      </c>
      <c r="C171" s="207">
        <f>SUM(C169:C170)</f>
        <v>905168.5</v>
      </c>
      <c r="D171" s="200"/>
      <c r="E171" s="200"/>
      <c r="F171" s="201"/>
      <c r="G171" s="202"/>
    </row>
    <row r="172" spans="1:7" ht="13.8" thickBot="1" x14ac:dyDescent="0.3">
      <c r="A172" s="184"/>
      <c r="B172" s="53"/>
      <c r="C172" s="54"/>
      <c r="D172" s="200"/>
      <c r="E172" s="200"/>
      <c r="F172" s="201"/>
      <c r="G172" s="202"/>
    </row>
    <row r="173" spans="1:7" ht="13.8" thickBot="1" x14ac:dyDescent="0.3">
      <c r="A173" s="219"/>
      <c r="B173" s="77"/>
      <c r="C173" s="30"/>
      <c r="D173" s="102"/>
      <c r="E173" s="103"/>
      <c r="F173" s="104"/>
      <c r="G173" s="105"/>
    </row>
    <row r="174" spans="1:7" ht="13.8" thickBot="1" x14ac:dyDescent="0.3">
      <c r="A174" s="76"/>
      <c r="B174" s="220"/>
      <c r="C174" s="221"/>
      <c r="D174" s="222"/>
      <c r="E174" s="223"/>
      <c r="F174" s="223"/>
      <c r="G174" s="384"/>
    </row>
    <row r="175" spans="1:7" ht="13.8" thickBot="1" x14ac:dyDescent="0.3">
      <c r="A175" s="224" t="s">
        <v>72</v>
      </c>
      <c r="B175" s="225"/>
      <c r="C175" s="320">
        <f>SUM(C173+C171+C166+C160+C155+C150+C145+C140+C133+C124+C118+C116+C111+C109+C100+C97+C90+C83+E177+C77+C70+C64+C58+C52+C46+C41+C32+C27+C15)</f>
        <v>223385515.62999997</v>
      </c>
      <c r="D175" s="226"/>
      <c r="E175" s="227"/>
      <c r="F175" s="227"/>
      <c r="G175" s="228"/>
    </row>
    <row r="177" spans="3:3" x14ac:dyDescent="0.25">
      <c r="C177" s="376"/>
    </row>
    <row r="178" spans="3:3" x14ac:dyDescent="0.25">
      <c r="C178" s="376"/>
    </row>
  </sheetData>
  <mergeCells count="6">
    <mergeCell ref="A152:A154"/>
    <mergeCell ref="A55:A57"/>
    <mergeCell ref="A121:A123"/>
    <mergeCell ref="A126:A128"/>
    <mergeCell ref="A129:A132"/>
    <mergeCell ref="A135:A139"/>
  </mergeCells>
  <pageMargins left="0.7" right="0.7" top="0.75" bottom="0.75" header="0.3" footer="0.3"/>
  <pageSetup paperSize="9" orientation="landscape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5"/>
  <sheetViews>
    <sheetView topLeftCell="A145" workbookViewId="0">
      <selection activeCell="E147" sqref="E147"/>
    </sheetView>
  </sheetViews>
  <sheetFormatPr defaultRowHeight="13.2" x14ac:dyDescent="0.25"/>
  <cols>
    <col min="1" max="1" width="11" customWidth="1"/>
    <col min="2" max="2" width="48.44140625" customWidth="1"/>
    <col min="3" max="3" width="14.88671875" customWidth="1"/>
    <col min="4" max="4" width="7.5546875" customWidth="1"/>
    <col min="5" max="5" width="17.5546875" customWidth="1"/>
    <col min="6" max="6" width="15.6640625" customWidth="1"/>
    <col min="7" max="7" width="18.5546875" customWidth="1"/>
    <col min="8" max="8" width="9.109375" customWidth="1"/>
  </cols>
  <sheetData>
    <row r="1" spans="1:7" ht="13.8" thickBot="1" x14ac:dyDescent="0.3">
      <c r="A1" s="1" t="s">
        <v>144</v>
      </c>
      <c r="B1" s="2"/>
      <c r="C1" s="2"/>
      <c r="D1" s="2"/>
      <c r="E1" s="2"/>
      <c r="F1" s="2"/>
      <c r="G1" s="3"/>
    </row>
    <row r="2" spans="1:7" ht="17.399999999999999" x14ac:dyDescent="0.3">
      <c r="A2" s="4"/>
      <c r="B2" s="5"/>
      <c r="C2" s="6" t="s">
        <v>286</v>
      </c>
      <c r="D2" s="5"/>
      <c r="E2" s="7" t="s">
        <v>0</v>
      </c>
      <c r="F2" s="7"/>
      <c r="G2" s="7"/>
    </row>
    <row r="3" spans="1:7" ht="16.2" thickBot="1" x14ac:dyDescent="0.35">
      <c r="A3" s="8"/>
      <c r="B3" s="8"/>
      <c r="C3" s="9"/>
      <c r="F3" s="10"/>
      <c r="G3" s="11"/>
    </row>
    <row r="4" spans="1:7" ht="13.8" thickBot="1" x14ac:dyDescent="0.3">
      <c r="A4" s="303"/>
      <c r="B4" s="206" t="s">
        <v>102</v>
      </c>
      <c r="C4" s="255" t="s">
        <v>1</v>
      </c>
      <c r="D4" s="271" t="s">
        <v>2</v>
      </c>
      <c r="E4" s="255" t="s">
        <v>3</v>
      </c>
      <c r="F4" s="269" t="s">
        <v>4</v>
      </c>
      <c r="G4" s="272" t="s">
        <v>5</v>
      </c>
    </row>
    <row r="5" spans="1:7" ht="13.8" thickBot="1" x14ac:dyDescent="0.3">
      <c r="A5" s="42"/>
      <c r="B5" s="16" t="s">
        <v>6</v>
      </c>
      <c r="C5" s="17">
        <v>8587938.0899999999</v>
      </c>
      <c r="D5" s="369">
        <v>4.3254000000000001</v>
      </c>
      <c r="E5" s="231">
        <v>2.4842963170000001</v>
      </c>
      <c r="F5" s="18" t="s">
        <v>288</v>
      </c>
      <c r="G5" s="18" t="s">
        <v>7</v>
      </c>
    </row>
    <row r="6" spans="1:7" ht="13.8" thickBot="1" x14ac:dyDescent="0.3">
      <c r="A6" s="42"/>
      <c r="B6" s="19" t="s">
        <v>8</v>
      </c>
      <c r="C6" s="27">
        <v>1190222.3999999999</v>
      </c>
      <c r="D6" s="371">
        <v>1.8192999999999999</v>
      </c>
      <c r="E6" s="22" t="s">
        <v>289</v>
      </c>
      <c r="F6" s="22" t="s">
        <v>106</v>
      </c>
      <c r="G6" s="22" t="s">
        <v>9</v>
      </c>
    </row>
    <row r="7" spans="1:7" ht="13.8" thickBot="1" x14ac:dyDescent="0.3">
      <c r="A7" s="42"/>
      <c r="B7" s="23" t="s">
        <v>10</v>
      </c>
      <c r="C7" s="17">
        <v>8791020.9499999993</v>
      </c>
      <c r="D7" s="369">
        <v>4.2316000000000003</v>
      </c>
      <c r="E7" s="18" t="s">
        <v>290</v>
      </c>
      <c r="F7" s="18" t="s">
        <v>118</v>
      </c>
      <c r="G7" s="18" t="s">
        <v>9</v>
      </c>
    </row>
    <row r="8" spans="1:7" ht="13.8" thickBot="1" x14ac:dyDescent="0.3">
      <c r="A8" s="42"/>
      <c r="B8" s="19" t="s">
        <v>11</v>
      </c>
      <c r="C8" s="17">
        <v>14004398.68</v>
      </c>
      <c r="D8" s="355">
        <v>0.92459999999999998</v>
      </c>
      <c r="E8" s="18" t="s">
        <v>291</v>
      </c>
      <c r="F8" s="18" t="s">
        <v>292</v>
      </c>
      <c r="G8" s="18" t="s">
        <v>12</v>
      </c>
    </row>
    <row r="9" spans="1:7" ht="13.8" thickBot="1" x14ac:dyDescent="0.3">
      <c r="A9" s="42"/>
      <c r="B9" s="19" t="s">
        <v>13</v>
      </c>
      <c r="C9" s="17">
        <v>757119.86</v>
      </c>
      <c r="D9" s="355" t="s">
        <v>293</v>
      </c>
      <c r="E9" s="18" t="s">
        <v>291</v>
      </c>
      <c r="F9" s="18" t="s">
        <v>14</v>
      </c>
      <c r="G9" s="18" t="s">
        <v>12</v>
      </c>
    </row>
    <row r="10" spans="1:7" ht="13.8" thickBot="1" x14ac:dyDescent="0.3">
      <c r="A10" s="254"/>
      <c r="B10" s="19" t="s">
        <v>15</v>
      </c>
      <c r="C10" s="20">
        <v>1700467.7</v>
      </c>
      <c r="D10" s="355">
        <v>0.92459999999999998</v>
      </c>
      <c r="E10" s="18" t="s">
        <v>291</v>
      </c>
      <c r="F10" s="22" t="s">
        <v>294</v>
      </c>
      <c r="G10" s="22" t="s">
        <v>12</v>
      </c>
    </row>
    <row r="11" spans="1:7" ht="13.8" thickBot="1" x14ac:dyDescent="0.3">
      <c r="A11" s="263"/>
      <c r="B11" s="306" t="s">
        <v>99</v>
      </c>
      <c r="C11" s="264"/>
      <c r="D11" s="268"/>
      <c r="E11" s="261"/>
      <c r="F11" s="270"/>
      <c r="G11" s="262"/>
    </row>
    <row r="12" spans="1:7" ht="13.8" thickBot="1" x14ac:dyDescent="0.3">
      <c r="A12" s="37"/>
      <c r="B12" s="16" t="s">
        <v>16</v>
      </c>
      <c r="C12" s="27">
        <v>1931192.86</v>
      </c>
      <c r="D12" s="370" t="s">
        <v>315</v>
      </c>
      <c r="E12" s="22" t="s">
        <v>295</v>
      </c>
      <c r="F12" s="22" t="s">
        <v>17</v>
      </c>
      <c r="G12" s="22" t="s">
        <v>117</v>
      </c>
    </row>
    <row r="13" spans="1:7" ht="13.8" thickBot="1" x14ac:dyDescent="0.3">
      <c r="A13" s="321"/>
      <c r="B13" s="306" t="s">
        <v>99</v>
      </c>
      <c r="C13" s="264"/>
      <c r="D13" s="268"/>
      <c r="E13" s="261"/>
      <c r="F13" s="270"/>
      <c r="G13" s="262"/>
    </row>
    <row r="14" spans="1:7" ht="13.8" thickBot="1" x14ac:dyDescent="0.3">
      <c r="A14" s="321"/>
      <c r="B14" s="99" t="s">
        <v>46</v>
      </c>
      <c r="C14" s="25">
        <v>385987.08</v>
      </c>
      <c r="D14" s="345">
        <v>-0.3</v>
      </c>
      <c r="E14" s="118">
        <v>941.43190389999995</v>
      </c>
      <c r="F14" s="127">
        <v>410</v>
      </c>
      <c r="G14" s="115" t="s">
        <v>22</v>
      </c>
    </row>
    <row r="15" spans="1:7" ht="13.8" thickBot="1" x14ac:dyDescent="0.3">
      <c r="A15" s="28"/>
      <c r="B15" s="29" t="s">
        <v>18</v>
      </c>
      <c r="C15" s="30">
        <f>SUM(C14+C12+C10+C9+C8+C7+C6+C5)</f>
        <v>37348347.619999997</v>
      </c>
      <c r="D15" s="31"/>
      <c r="E15" s="32"/>
      <c r="F15" s="33"/>
      <c r="G15" s="34"/>
    </row>
    <row r="16" spans="1:7" ht="13.8" thickBot="1" x14ac:dyDescent="0.3">
      <c r="A16" s="28"/>
      <c r="B16" s="53"/>
      <c r="C16" s="54"/>
      <c r="D16" s="316"/>
      <c r="E16" s="132"/>
      <c r="F16" s="317"/>
      <c r="G16" s="318"/>
    </row>
    <row r="17" spans="1:7" ht="13.8" thickBot="1" x14ac:dyDescent="0.3">
      <c r="A17" s="304"/>
      <c r="B17" s="260" t="s">
        <v>101</v>
      </c>
      <c r="C17" s="255" t="s">
        <v>1</v>
      </c>
      <c r="D17" s="336" t="s">
        <v>2</v>
      </c>
      <c r="E17" s="255" t="s">
        <v>3</v>
      </c>
      <c r="F17" s="269" t="s">
        <v>4</v>
      </c>
      <c r="G17" s="255" t="s">
        <v>5</v>
      </c>
    </row>
    <row r="18" spans="1:7" ht="13.8" thickBot="1" x14ac:dyDescent="0.3">
      <c r="A18" s="305"/>
      <c r="B18" s="16" t="s">
        <v>120</v>
      </c>
      <c r="C18" s="335">
        <v>4231035.3099999996</v>
      </c>
      <c r="D18" s="352">
        <v>0.84</v>
      </c>
      <c r="E18" s="354">
        <v>2.1501969999999999</v>
      </c>
      <c r="F18" s="262" t="s">
        <v>132</v>
      </c>
      <c r="G18" s="255"/>
    </row>
    <row r="19" spans="1:7" ht="13.8" thickBot="1" x14ac:dyDescent="0.3">
      <c r="A19" s="252"/>
      <c r="B19" s="253" t="s">
        <v>19</v>
      </c>
      <c r="C19" s="39">
        <v>37131267.700000003</v>
      </c>
      <c r="D19" s="372">
        <v>4.2</v>
      </c>
      <c r="E19" s="41" t="s">
        <v>296</v>
      </c>
      <c r="F19" s="70" t="s">
        <v>73</v>
      </c>
      <c r="G19" s="41" t="s">
        <v>7</v>
      </c>
    </row>
    <row r="20" spans="1:7" ht="13.8" thickBot="1" x14ac:dyDescent="0.3">
      <c r="A20" s="38"/>
      <c r="B20" s="253" t="s">
        <v>20</v>
      </c>
      <c r="C20" s="39">
        <v>5861504</v>
      </c>
      <c r="D20" s="372">
        <v>1.1100000000000001</v>
      </c>
      <c r="E20" s="41" t="s">
        <v>317</v>
      </c>
      <c r="F20" s="41" t="s">
        <v>21</v>
      </c>
      <c r="G20" s="40" t="s">
        <v>22</v>
      </c>
    </row>
    <row r="21" spans="1:7" ht="13.8" thickBot="1" x14ac:dyDescent="0.3">
      <c r="A21" s="263"/>
      <c r="B21" s="206" t="s">
        <v>100</v>
      </c>
      <c r="C21" s="266"/>
      <c r="D21" s="267"/>
      <c r="E21" s="262"/>
      <c r="F21" s="262"/>
      <c r="G21" s="262"/>
    </row>
    <row r="22" spans="1:7" ht="13.8" thickBot="1" x14ac:dyDescent="0.3">
      <c r="A22" s="42"/>
      <c r="B22" s="23" t="s">
        <v>23</v>
      </c>
      <c r="C22" s="20">
        <v>3224249.35</v>
      </c>
      <c r="D22" s="370" t="s">
        <v>316</v>
      </c>
      <c r="E22" s="22" t="s">
        <v>297</v>
      </c>
      <c r="F22" s="22" t="s">
        <v>139</v>
      </c>
      <c r="G22" s="21" t="s">
        <v>22</v>
      </c>
    </row>
    <row r="23" spans="1:7" ht="13.8" thickBot="1" x14ac:dyDescent="0.3">
      <c r="A23" s="263"/>
      <c r="B23" s="206" t="s">
        <v>99</v>
      </c>
      <c r="C23" s="264"/>
      <c r="D23" s="265"/>
      <c r="E23" s="262" t="s">
        <v>0</v>
      </c>
      <c r="F23" s="262"/>
      <c r="G23" s="262"/>
    </row>
    <row r="24" spans="1:7" ht="13.8" thickBot="1" x14ac:dyDescent="0.3">
      <c r="A24" s="42"/>
      <c r="B24" s="16" t="s">
        <v>24</v>
      </c>
      <c r="C24" s="44">
        <v>2054621.33</v>
      </c>
      <c r="D24" s="349">
        <v>1.0900000000000001</v>
      </c>
      <c r="E24" s="61" t="s">
        <v>298</v>
      </c>
      <c r="F24" s="61" t="s">
        <v>121</v>
      </c>
      <c r="G24" s="47" t="s">
        <v>25</v>
      </c>
    </row>
    <row r="25" spans="1:7" ht="13.8" thickBot="1" x14ac:dyDescent="0.3">
      <c r="A25" s="42"/>
      <c r="B25" s="12" t="s">
        <v>26</v>
      </c>
      <c r="C25" s="44"/>
      <c r="D25" s="315"/>
      <c r="E25" s="47"/>
      <c r="F25" s="47"/>
      <c r="G25" s="47"/>
    </row>
    <row r="26" spans="1:7" ht="13.8" thickBot="1" x14ac:dyDescent="0.3">
      <c r="A26" s="254"/>
      <c r="B26" s="19" t="s">
        <v>27</v>
      </c>
      <c r="C26" s="44">
        <v>1976680</v>
      </c>
      <c r="D26" s="349">
        <v>3.34</v>
      </c>
      <c r="E26" s="61"/>
      <c r="F26" s="47"/>
      <c r="G26" s="47" t="s">
        <v>80</v>
      </c>
    </row>
    <row r="27" spans="1:7" ht="13.8" thickBot="1" x14ac:dyDescent="0.3">
      <c r="A27" s="28"/>
      <c r="B27" s="29" t="s">
        <v>18</v>
      </c>
      <c r="C27" s="50">
        <f>SUM(C18+C19+C20+C22+C24+C26)</f>
        <v>54479357.690000005</v>
      </c>
      <c r="D27" s="51"/>
      <c r="E27" s="52"/>
      <c r="F27" s="52"/>
      <c r="G27" s="34"/>
    </row>
    <row r="28" spans="1:7" ht="13.8" thickBot="1" x14ac:dyDescent="0.3">
      <c r="A28" s="28"/>
      <c r="B28" s="53"/>
      <c r="C28" s="54"/>
      <c r="D28" s="55"/>
      <c r="E28" s="56"/>
      <c r="F28" s="56"/>
      <c r="G28" s="57"/>
    </row>
    <row r="29" spans="1:7" ht="13.8" thickBot="1" x14ac:dyDescent="0.3">
      <c r="A29" s="305"/>
      <c r="B29" s="260" t="s">
        <v>96</v>
      </c>
      <c r="C29" s="255" t="s">
        <v>1</v>
      </c>
      <c r="D29" s="261" t="s">
        <v>2</v>
      </c>
      <c r="E29" s="257" t="s">
        <v>3</v>
      </c>
      <c r="F29" s="258" t="s">
        <v>4</v>
      </c>
      <c r="G29" s="257" t="s">
        <v>5</v>
      </c>
    </row>
    <row r="30" spans="1:7" ht="13.8" thickBot="1" x14ac:dyDescent="0.3">
      <c r="A30" s="38"/>
      <c r="B30" s="97" t="s">
        <v>98</v>
      </c>
      <c r="C30" s="98">
        <v>4281457.95</v>
      </c>
      <c r="D30" s="341">
        <v>-1.84</v>
      </c>
      <c r="E30" s="22" t="s">
        <v>299</v>
      </c>
      <c r="F30" s="22" t="s">
        <v>133</v>
      </c>
      <c r="G30" s="21" t="s">
        <v>28</v>
      </c>
    </row>
    <row r="31" spans="1:7" ht="13.8" thickBot="1" x14ac:dyDescent="0.3">
      <c r="A31" s="37"/>
      <c r="B31" s="16"/>
      <c r="C31" s="44"/>
      <c r="D31" s="46"/>
      <c r="E31" s="61"/>
      <c r="F31" s="47"/>
      <c r="G31" s="61"/>
    </row>
    <row r="32" spans="1:7" ht="13.8" thickBot="1" x14ac:dyDescent="0.3">
      <c r="A32" s="62"/>
      <c r="B32" s="63" t="s">
        <v>18</v>
      </c>
      <c r="C32" s="30">
        <f>SUM(C30:C31)</f>
        <v>4281457.95</v>
      </c>
      <c r="D32" s="64"/>
      <c r="E32" s="52"/>
      <c r="F32" s="52"/>
      <c r="G32" s="34"/>
    </row>
    <row r="33" spans="1:7" ht="13.8" thickBot="1" x14ac:dyDescent="0.3">
      <c r="A33" s="62"/>
      <c r="B33" s="53"/>
      <c r="C33" s="54"/>
      <c r="D33" s="65"/>
      <c r="E33" s="56"/>
      <c r="F33" s="56"/>
      <c r="G33" s="57"/>
    </row>
    <row r="34" spans="1:7" ht="13.8" thickBot="1" x14ac:dyDescent="0.3">
      <c r="A34" s="252"/>
      <c r="B34" s="12" t="s">
        <v>128</v>
      </c>
      <c r="C34" s="238" t="s">
        <v>1</v>
      </c>
      <c r="D34" s="284" t="s">
        <v>2</v>
      </c>
      <c r="E34" s="238" t="s">
        <v>3</v>
      </c>
      <c r="F34" s="285" t="s">
        <v>4</v>
      </c>
      <c r="G34" s="238" t="s">
        <v>5</v>
      </c>
    </row>
    <row r="35" spans="1:7" ht="13.8" thickBot="1" x14ac:dyDescent="0.3">
      <c r="A35" s="38"/>
      <c r="B35" s="302" t="s">
        <v>129</v>
      </c>
      <c r="C35" s="68">
        <v>3089518.39</v>
      </c>
      <c r="D35" s="357">
        <v>0.98</v>
      </c>
      <c r="E35" s="70" t="s">
        <v>312</v>
      </c>
      <c r="F35" s="70" t="s">
        <v>32</v>
      </c>
      <c r="G35" s="69" t="s">
        <v>30</v>
      </c>
    </row>
    <row r="36" spans="1:7" ht="13.8" thickBot="1" x14ac:dyDescent="0.3">
      <c r="A36" s="38"/>
      <c r="B36" s="63" t="s">
        <v>18</v>
      </c>
      <c r="C36" s="30">
        <f>SUM(C33:C35)</f>
        <v>3089518.39</v>
      </c>
      <c r="D36" s="64"/>
      <c r="E36" s="52"/>
      <c r="F36" s="52"/>
      <c r="G36" s="34"/>
    </row>
    <row r="37" spans="1:7" ht="13.8" thickBot="1" x14ac:dyDescent="0.3">
      <c r="A37" s="38"/>
      <c r="B37" s="67" t="s">
        <v>74</v>
      </c>
      <c r="C37" s="68">
        <v>48080.05</v>
      </c>
      <c r="D37" s="344">
        <v>-38.46</v>
      </c>
      <c r="E37" s="70" t="s">
        <v>313</v>
      </c>
      <c r="F37" s="69" t="s">
        <v>75</v>
      </c>
      <c r="G37" s="69" t="s">
        <v>30</v>
      </c>
    </row>
    <row r="38" spans="1:7" ht="13.8" thickBot="1" x14ac:dyDescent="0.3">
      <c r="A38" s="37"/>
      <c r="B38" s="67" t="s">
        <v>76</v>
      </c>
      <c r="C38" s="68">
        <v>90419.3</v>
      </c>
      <c r="D38" s="344">
        <v>-38.46</v>
      </c>
      <c r="E38" s="70" t="s">
        <v>314</v>
      </c>
      <c r="F38" s="70" t="s">
        <v>140</v>
      </c>
      <c r="G38" s="69" t="s">
        <v>30</v>
      </c>
    </row>
    <row r="39" spans="1:7" ht="13.8" thickBot="1" x14ac:dyDescent="0.3">
      <c r="A39" s="15"/>
      <c r="B39" s="67" t="s">
        <v>77</v>
      </c>
      <c r="C39" s="98">
        <v>95598.12</v>
      </c>
      <c r="D39" s="341">
        <v>-38.46</v>
      </c>
      <c r="E39" s="375">
        <v>511.08025722999997</v>
      </c>
      <c r="F39" s="21" t="s">
        <v>31</v>
      </c>
      <c r="G39" s="125" t="s">
        <v>30</v>
      </c>
    </row>
    <row r="40" spans="1:7" ht="13.8" thickBot="1" x14ac:dyDescent="0.3">
      <c r="A40" s="322"/>
      <c r="B40" s="63" t="s">
        <v>18</v>
      </c>
      <c r="C40" s="30">
        <f>SUM(C37:C39)</f>
        <v>234097.47</v>
      </c>
      <c r="D40" s="64"/>
      <c r="E40" s="52"/>
      <c r="F40" s="52"/>
      <c r="G40" s="34"/>
    </row>
    <row r="41" spans="1:7" ht="13.8" thickBot="1" x14ac:dyDescent="0.3">
      <c r="A41" s="219"/>
      <c r="B41" s="116" t="s">
        <v>127</v>
      </c>
      <c r="C41" s="30">
        <f>SUM(C40+C36)</f>
        <v>3323615.8600000003</v>
      </c>
      <c r="D41" s="288"/>
      <c r="E41" s="52"/>
      <c r="F41" s="52"/>
      <c r="G41" s="34"/>
    </row>
    <row r="42" spans="1:7" ht="13.8" thickBot="1" x14ac:dyDescent="0.3">
      <c r="A42" s="289"/>
      <c r="B42" s="287"/>
      <c r="C42" s="286"/>
      <c r="D42" s="73"/>
      <c r="E42" s="74"/>
      <c r="F42" s="74"/>
      <c r="G42" s="75"/>
    </row>
    <row r="43" spans="1:7" ht="20.25" customHeight="1" thickBot="1" x14ac:dyDescent="0.3">
      <c r="A43" s="390" t="s">
        <v>319</v>
      </c>
      <c r="B43" s="206" t="s">
        <v>95</v>
      </c>
      <c r="C43" s="257" t="s">
        <v>1</v>
      </c>
      <c r="D43" s="256" t="s">
        <v>2</v>
      </c>
      <c r="E43" s="257" t="s">
        <v>3</v>
      </c>
      <c r="F43" s="258" t="s">
        <v>4</v>
      </c>
      <c r="G43" s="257" t="s">
        <v>5</v>
      </c>
    </row>
    <row r="44" spans="1:7" ht="18.75" customHeight="1" thickTop="1" thickBot="1" x14ac:dyDescent="0.3">
      <c r="A44" s="390" t="s">
        <v>318</v>
      </c>
      <c r="B44" s="323" t="s">
        <v>85</v>
      </c>
      <c r="C44" s="78">
        <v>1812082.54</v>
      </c>
      <c r="D44" s="349">
        <v>0.47</v>
      </c>
      <c r="E44" s="61" t="s">
        <v>300</v>
      </c>
      <c r="F44" s="61" t="s">
        <v>88</v>
      </c>
      <c r="G44" s="61" t="s">
        <v>30</v>
      </c>
    </row>
    <row r="45" spans="1:7" ht="14.4" thickTop="1" thickBot="1" x14ac:dyDescent="0.3">
      <c r="A45" s="389"/>
      <c r="B45" s="235"/>
      <c r="C45" s="80"/>
      <c r="D45" s="81"/>
      <c r="E45" s="82" t="s">
        <v>0</v>
      </c>
      <c r="F45" s="82"/>
      <c r="G45" s="82"/>
    </row>
    <row r="46" spans="1:7" ht="13.8" thickBot="1" x14ac:dyDescent="0.3">
      <c r="A46" s="28"/>
      <c r="B46" s="63" t="s">
        <v>18</v>
      </c>
      <c r="C46" s="30">
        <f>SUM(C44:C45)</f>
        <v>1812082.54</v>
      </c>
      <c r="D46" s="72"/>
      <c r="E46" s="52"/>
      <c r="F46" s="52"/>
      <c r="G46" s="34"/>
    </row>
    <row r="47" spans="1:7" ht="13.8" thickBot="1" x14ac:dyDescent="0.3">
      <c r="A47" s="28"/>
      <c r="B47" s="53"/>
      <c r="C47" s="54"/>
      <c r="D47" s="74"/>
      <c r="E47" s="56"/>
      <c r="F47" s="56"/>
      <c r="G47" s="57"/>
    </row>
    <row r="48" spans="1:7" ht="13.8" thickBot="1" x14ac:dyDescent="0.3">
      <c r="A48" s="239"/>
      <c r="B48" s="12" t="s">
        <v>33</v>
      </c>
      <c r="C48" s="13" t="s">
        <v>1</v>
      </c>
      <c r="D48" s="66" t="s">
        <v>2</v>
      </c>
      <c r="E48" s="58" t="s">
        <v>3</v>
      </c>
      <c r="F48" s="59" t="s">
        <v>4</v>
      </c>
      <c r="G48" s="58" t="s">
        <v>5</v>
      </c>
    </row>
    <row r="49" spans="1:7" ht="13.8" thickBot="1" x14ac:dyDescent="0.3">
      <c r="A49" s="84"/>
      <c r="B49" s="85" t="s">
        <v>34</v>
      </c>
      <c r="C49" s="44">
        <v>32008948.59</v>
      </c>
      <c r="D49" s="86"/>
      <c r="E49" s="24" t="s">
        <v>35</v>
      </c>
      <c r="F49" s="18" t="s">
        <v>122</v>
      </c>
      <c r="G49" s="18" t="s">
        <v>22</v>
      </c>
    </row>
    <row r="50" spans="1:7" ht="13.8" thickBot="1" x14ac:dyDescent="0.3">
      <c r="A50" s="87"/>
      <c r="B50" s="88" t="s">
        <v>36</v>
      </c>
      <c r="C50" s="68">
        <v>24580336.329999998</v>
      </c>
      <c r="D50" s="89"/>
      <c r="E50" s="70" t="s">
        <v>35</v>
      </c>
      <c r="F50" s="70" t="s">
        <v>37</v>
      </c>
      <c r="G50" s="70" t="s">
        <v>38</v>
      </c>
    </row>
    <row r="51" spans="1:7" ht="13.8" thickBot="1" x14ac:dyDescent="0.3">
      <c r="A51" s="240"/>
      <c r="B51" s="88" t="s">
        <v>39</v>
      </c>
      <c r="C51" s="68">
        <v>1976098.21</v>
      </c>
      <c r="D51" s="60"/>
      <c r="E51" s="22" t="s">
        <v>35</v>
      </c>
      <c r="F51" s="22" t="s">
        <v>174</v>
      </c>
      <c r="G51" s="22" t="s">
        <v>40</v>
      </c>
    </row>
    <row r="52" spans="1:7" ht="13.8" thickBot="1" x14ac:dyDescent="0.3">
      <c r="A52" s="62"/>
      <c r="B52" s="63" t="s">
        <v>18</v>
      </c>
      <c r="C52" s="30">
        <f>SUM(C49:C51)</f>
        <v>58565383.130000003</v>
      </c>
      <c r="D52" s="90"/>
      <c r="E52" s="52"/>
      <c r="F52" s="52"/>
      <c r="G52" s="34"/>
    </row>
    <row r="53" spans="1:7" ht="13.8" thickBot="1" x14ac:dyDescent="0.3">
      <c r="A53" s="91"/>
      <c r="B53" s="92"/>
      <c r="C53" s="93"/>
      <c r="D53" s="94"/>
      <c r="E53" s="95"/>
      <c r="F53" s="28"/>
      <c r="G53" s="106"/>
    </row>
    <row r="54" spans="1:7" ht="13.8" thickBot="1" x14ac:dyDescent="0.3">
      <c r="A54" s="668"/>
      <c r="B54" s="43" t="s">
        <v>41</v>
      </c>
      <c r="C54" s="13" t="s">
        <v>1</v>
      </c>
      <c r="D54" s="1" t="s">
        <v>2</v>
      </c>
      <c r="E54" s="13" t="s">
        <v>3</v>
      </c>
      <c r="F54" s="14" t="s">
        <v>4</v>
      </c>
      <c r="G54" s="13" t="s">
        <v>5</v>
      </c>
    </row>
    <row r="55" spans="1:7" ht="13.8" thickBot="1" x14ac:dyDescent="0.3">
      <c r="A55" s="669"/>
      <c r="B55" s="119" t="s">
        <v>43</v>
      </c>
      <c r="C55" s="68">
        <v>3855120.73</v>
      </c>
      <c r="D55" s="344">
        <v>-0.05</v>
      </c>
      <c r="E55" s="70" t="s">
        <v>309</v>
      </c>
      <c r="F55" s="70" t="s">
        <v>44</v>
      </c>
      <c r="G55" s="70" t="s">
        <v>42</v>
      </c>
    </row>
    <row r="56" spans="1:7" ht="13.8" thickBot="1" x14ac:dyDescent="0.3">
      <c r="A56" s="670"/>
      <c r="B56" s="119"/>
      <c r="C56" s="68"/>
      <c r="D56" s="122"/>
      <c r="E56" s="69" t="s">
        <v>29</v>
      </c>
      <c r="F56" s="69"/>
      <c r="G56" s="70"/>
    </row>
    <row r="57" spans="1:7" ht="13.8" thickBot="1" x14ac:dyDescent="0.3">
      <c r="A57" s="36"/>
      <c r="B57" s="29" t="s">
        <v>18</v>
      </c>
      <c r="C57" s="117">
        <f>C55</f>
        <v>3855120.73</v>
      </c>
      <c r="D57" s="90"/>
      <c r="E57" s="52"/>
      <c r="F57" s="52"/>
      <c r="G57" s="34"/>
    </row>
    <row r="58" spans="1:7" ht="13.8" thickBot="1" x14ac:dyDescent="0.3">
      <c r="A58" s="123"/>
      <c r="B58" s="28"/>
      <c r="C58" s="28"/>
      <c r="D58" s="73"/>
      <c r="E58" s="73"/>
      <c r="F58" s="73"/>
      <c r="G58" s="124"/>
    </row>
    <row r="59" spans="1:7" ht="13.8" thickBot="1" x14ac:dyDescent="0.3">
      <c r="A59" s="274"/>
      <c r="B59" s="210" t="s">
        <v>103</v>
      </c>
      <c r="C59" s="255" t="s">
        <v>1</v>
      </c>
      <c r="D59" s="256" t="s">
        <v>2</v>
      </c>
      <c r="E59" s="257" t="s">
        <v>3</v>
      </c>
      <c r="F59" s="258" t="s">
        <v>4</v>
      </c>
      <c r="G59" s="257" t="s">
        <v>5</v>
      </c>
    </row>
    <row r="60" spans="1:7" ht="13.8" thickBot="1" x14ac:dyDescent="0.3">
      <c r="A60" s="138"/>
      <c r="B60" s="99" t="s">
        <v>47</v>
      </c>
      <c r="C60" s="25">
        <v>2403104.5499999998</v>
      </c>
      <c r="D60" s="350">
        <v>1.5</v>
      </c>
      <c r="E60" s="381">
        <v>1774.1786328000001</v>
      </c>
      <c r="F60" s="115">
        <v>1354.488499</v>
      </c>
      <c r="G60" s="115" t="s">
        <v>22</v>
      </c>
    </row>
    <row r="61" spans="1:7" ht="13.8" thickBot="1" x14ac:dyDescent="0.3">
      <c r="A61" s="138"/>
      <c r="B61" s="43"/>
      <c r="C61" s="44"/>
      <c r="D61" s="126"/>
      <c r="E61" s="18"/>
      <c r="F61" s="18"/>
      <c r="G61" s="18"/>
    </row>
    <row r="62" spans="1:7" ht="13.8" thickBot="1" x14ac:dyDescent="0.3">
      <c r="A62" s="138"/>
      <c r="B62" s="99"/>
      <c r="C62" s="44"/>
      <c r="D62" s="139"/>
      <c r="E62" s="47"/>
      <c r="F62" s="47"/>
      <c r="G62" s="101"/>
    </row>
    <row r="63" spans="1:7" ht="13.8" thickBot="1" x14ac:dyDescent="0.3">
      <c r="A63" s="49"/>
      <c r="B63" s="29" t="s">
        <v>18</v>
      </c>
      <c r="C63" s="117">
        <f>SUM(C60:C62)</f>
        <v>2403104.5499999998</v>
      </c>
      <c r="D63" s="141"/>
      <c r="E63" s="128"/>
      <c r="F63" s="129"/>
      <c r="G63" s="130"/>
    </row>
    <row r="64" spans="1:7" ht="13.8" thickBot="1" x14ac:dyDescent="0.3">
      <c r="A64" s="73"/>
      <c r="B64" s="53"/>
      <c r="C64" s="107"/>
      <c r="D64" s="132"/>
      <c r="E64" s="133"/>
      <c r="F64" s="142"/>
      <c r="G64" s="143"/>
    </row>
    <row r="65" spans="1:7" ht="13.8" thickBot="1" x14ac:dyDescent="0.3">
      <c r="A65" s="28"/>
      <c r="B65" s="43" t="s">
        <v>45</v>
      </c>
      <c r="C65" s="13" t="s">
        <v>1</v>
      </c>
      <c r="D65" s="1" t="s">
        <v>2</v>
      </c>
      <c r="E65" s="13" t="s">
        <v>3</v>
      </c>
      <c r="F65" s="14" t="s">
        <v>4</v>
      </c>
      <c r="G65" s="13" t="s">
        <v>5</v>
      </c>
    </row>
    <row r="66" spans="1:7" ht="13.8" thickBot="1" x14ac:dyDescent="0.3">
      <c r="A66" s="28"/>
      <c r="B66" s="171" t="s">
        <v>107</v>
      </c>
      <c r="C66" s="44">
        <v>2028832.83</v>
      </c>
      <c r="D66" s="349">
        <v>1.5</v>
      </c>
      <c r="E66" s="61" t="s">
        <v>301</v>
      </c>
      <c r="F66" s="61" t="s">
        <v>136</v>
      </c>
      <c r="G66" s="101"/>
    </row>
    <row r="67" spans="1:7" ht="13.8" thickBot="1" x14ac:dyDescent="0.3">
      <c r="A67" s="28"/>
      <c r="B67" s="99" t="s">
        <v>48</v>
      </c>
      <c r="C67" s="44">
        <v>1777635.26</v>
      </c>
      <c r="D67" s="358">
        <v>2.67</v>
      </c>
      <c r="E67" s="18" t="s">
        <v>302</v>
      </c>
      <c r="F67" s="24" t="s">
        <v>89</v>
      </c>
      <c r="G67" s="24" t="s">
        <v>105</v>
      </c>
    </row>
    <row r="68" spans="1:7" ht="13.8" thickBot="1" x14ac:dyDescent="0.3">
      <c r="A68" s="28"/>
      <c r="B68" s="99" t="s">
        <v>110</v>
      </c>
      <c r="C68" s="25">
        <v>2197571.5499999998</v>
      </c>
      <c r="D68" s="284">
        <v>1.39</v>
      </c>
      <c r="E68" s="18" t="s">
        <v>303</v>
      </c>
      <c r="F68" s="18" t="s">
        <v>274</v>
      </c>
      <c r="G68" s="13"/>
    </row>
    <row r="69" spans="1:7" ht="13.8" thickBot="1" x14ac:dyDescent="0.3">
      <c r="A69" s="49"/>
      <c r="B69" s="63" t="s">
        <v>18</v>
      </c>
      <c r="C69" s="290">
        <f>SUM(C66:C68)</f>
        <v>6004039.6399999997</v>
      </c>
      <c r="D69" s="132"/>
      <c r="E69" s="133"/>
      <c r="F69" s="142"/>
      <c r="G69" s="143"/>
    </row>
    <row r="70" spans="1:7" ht="13.8" thickBot="1" x14ac:dyDescent="0.3">
      <c r="A70" s="83"/>
      <c r="B70" s="132"/>
      <c r="C70" s="133"/>
      <c r="D70" s="134"/>
      <c r="E70" s="135"/>
      <c r="F70" s="136"/>
      <c r="G70" s="137"/>
    </row>
    <row r="71" spans="1:7" ht="13.8" thickBot="1" x14ac:dyDescent="0.3">
      <c r="A71" s="273"/>
      <c r="B71" s="210" t="s">
        <v>94</v>
      </c>
      <c r="C71" s="255" t="s">
        <v>1</v>
      </c>
      <c r="D71" s="256" t="s">
        <v>2</v>
      </c>
      <c r="E71" s="257" t="s">
        <v>3</v>
      </c>
      <c r="F71" s="258" t="s">
        <v>4</v>
      </c>
      <c r="G71" s="257" t="s">
        <v>5</v>
      </c>
    </row>
    <row r="72" spans="1:7" ht="15.6" thickBot="1" x14ac:dyDescent="0.3">
      <c r="A72" s="149"/>
      <c r="B72" s="171" t="s">
        <v>130</v>
      </c>
      <c r="C72" s="44">
        <v>772801.98</v>
      </c>
      <c r="D72" s="350">
        <v>0.99</v>
      </c>
      <c r="E72" s="18" t="s">
        <v>282</v>
      </c>
      <c r="F72" s="18" t="s">
        <v>49</v>
      </c>
      <c r="G72" s="18" t="s">
        <v>30</v>
      </c>
    </row>
    <row r="73" spans="1:7" ht="15.6" thickBot="1" x14ac:dyDescent="0.3">
      <c r="A73" s="149"/>
      <c r="B73" s="279" t="s">
        <v>103</v>
      </c>
      <c r="C73" s="264"/>
      <c r="D73" s="280"/>
      <c r="E73" s="262" t="s">
        <v>109</v>
      </c>
      <c r="F73" s="262"/>
      <c r="G73" s="262"/>
    </row>
    <row r="74" spans="1:7" ht="15.6" thickBot="1" x14ac:dyDescent="0.3">
      <c r="A74" s="149"/>
      <c r="B74" s="45" t="s">
        <v>78</v>
      </c>
      <c r="C74" s="44">
        <v>403932.24</v>
      </c>
      <c r="D74" s="340">
        <v>-1.37</v>
      </c>
      <c r="E74" s="18" t="s">
        <v>310</v>
      </c>
      <c r="F74" s="24" t="s">
        <v>79</v>
      </c>
      <c r="G74" s="24" t="s">
        <v>80</v>
      </c>
    </row>
    <row r="75" spans="1:7" ht="13.8" thickBot="1" x14ac:dyDescent="0.3">
      <c r="B75" s="144"/>
      <c r="C75" s="13"/>
      <c r="D75" s="145"/>
      <c r="E75" s="146"/>
      <c r="F75" s="146"/>
      <c r="G75" s="147"/>
    </row>
    <row r="76" spans="1:7" ht="13.8" thickBot="1" x14ac:dyDescent="0.3">
      <c r="A76" s="150"/>
      <c r="B76" s="29" t="s">
        <v>18</v>
      </c>
      <c r="C76" s="117">
        <f>SUM(C74+C72)</f>
        <v>1176734.22</v>
      </c>
      <c r="D76" s="151"/>
      <c r="E76" s="152"/>
      <c r="F76" s="152"/>
      <c r="G76" s="153"/>
    </row>
    <row r="77" spans="1:7" ht="13.8" thickBot="1" x14ac:dyDescent="0.3">
      <c r="A77" s="35"/>
      <c r="B77" s="154"/>
      <c r="C77" s="155"/>
      <c r="D77" s="156"/>
      <c r="E77" s="56"/>
      <c r="F77" s="56"/>
      <c r="G77" s="157"/>
    </row>
    <row r="78" spans="1:7" ht="13.8" thickBot="1" x14ac:dyDescent="0.3">
      <c r="A78" s="169"/>
      <c r="B78" s="43" t="s">
        <v>45</v>
      </c>
      <c r="C78" s="13" t="s">
        <v>1</v>
      </c>
      <c r="D78" s="170" t="s">
        <v>2</v>
      </c>
      <c r="E78" s="58" t="s">
        <v>3</v>
      </c>
      <c r="F78" s="59" t="s">
        <v>4</v>
      </c>
      <c r="G78" s="58" t="s">
        <v>5</v>
      </c>
    </row>
    <row r="79" spans="1:7" ht="13.8" thickBot="1" x14ac:dyDescent="0.3">
      <c r="A79" s="169"/>
      <c r="B79" s="99" t="s">
        <v>108</v>
      </c>
      <c r="C79" s="68">
        <v>1283209.33</v>
      </c>
      <c r="D79" s="349">
        <v>0.73</v>
      </c>
      <c r="E79" s="61" t="s">
        <v>285</v>
      </c>
      <c r="F79" s="61" t="s">
        <v>138</v>
      </c>
      <c r="G79" s="172" t="s">
        <v>105</v>
      </c>
    </row>
    <row r="80" spans="1:7" ht="13.8" thickBot="1" x14ac:dyDescent="0.3">
      <c r="A80" s="169"/>
      <c r="B80" s="313"/>
      <c r="C80" s="78"/>
      <c r="D80" s="79"/>
      <c r="E80" s="61"/>
      <c r="F80" s="61"/>
      <c r="G80" s="172"/>
    </row>
    <row r="81" spans="1:7" ht="13.8" thickBot="1" x14ac:dyDescent="0.3">
      <c r="A81" s="219"/>
      <c r="B81" s="77" t="s">
        <v>18</v>
      </c>
      <c r="C81" s="117">
        <f>C79</f>
        <v>1283209.33</v>
      </c>
      <c r="D81" s="90"/>
      <c r="E81" s="52"/>
      <c r="F81" s="52"/>
      <c r="G81" s="162"/>
    </row>
    <row r="82" spans="1:7" ht="13.8" thickBot="1" x14ac:dyDescent="0.3">
      <c r="A82" s="289"/>
      <c r="B82" s="154"/>
      <c r="C82" s="314"/>
      <c r="D82" s="156"/>
      <c r="E82" s="56"/>
      <c r="F82" s="56"/>
      <c r="G82" s="157"/>
    </row>
    <row r="83" spans="1:7" ht="13.8" thickBot="1" x14ac:dyDescent="0.3">
      <c r="A83" s="138"/>
      <c r="B83" s="312" t="s">
        <v>45</v>
      </c>
      <c r="C83" s="58" t="s">
        <v>1</v>
      </c>
      <c r="D83" s="66" t="s">
        <v>2</v>
      </c>
      <c r="E83" s="58" t="s">
        <v>3</v>
      </c>
      <c r="F83" s="59" t="s">
        <v>4</v>
      </c>
      <c r="G83" s="58" t="s">
        <v>5</v>
      </c>
    </row>
    <row r="84" spans="1:7" ht="13.8" thickBot="1" x14ac:dyDescent="0.3">
      <c r="A84" s="138"/>
      <c r="B84" s="85" t="s">
        <v>112</v>
      </c>
      <c r="C84" s="25">
        <v>1005036.78</v>
      </c>
      <c r="D84" s="348">
        <v>1.46</v>
      </c>
      <c r="E84" s="179">
        <v>1.1403570700000001</v>
      </c>
      <c r="F84" s="61" t="s">
        <v>176</v>
      </c>
      <c r="G84" s="101" t="s">
        <v>25</v>
      </c>
    </row>
    <row r="85" spans="1:7" ht="13.8" thickBot="1" x14ac:dyDescent="0.3">
      <c r="A85" s="274"/>
      <c r="B85" s="260" t="s">
        <v>97</v>
      </c>
      <c r="C85" s="264"/>
      <c r="D85" s="275"/>
      <c r="E85" s="276"/>
      <c r="F85" s="277"/>
      <c r="G85" s="278"/>
    </row>
    <row r="86" spans="1:7" ht="13.8" thickBot="1" x14ac:dyDescent="0.3">
      <c r="A86" s="138"/>
      <c r="B86" s="85" t="s">
        <v>124</v>
      </c>
      <c r="C86" s="335">
        <v>817537.13199999998</v>
      </c>
      <c r="D86" s="358">
        <v>1.94</v>
      </c>
      <c r="E86" s="140">
        <v>0.96638053000000002</v>
      </c>
      <c r="F86" s="101">
        <v>845978.47678699996</v>
      </c>
      <c r="G86" s="101" t="s">
        <v>51</v>
      </c>
    </row>
    <row r="87" spans="1:7" ht="13.8" thickBot="1" x14ac:dyDescent="0.3">
      <c r="A87" s="49"/>
      <c r="B87" s="29" t="s">
        <v>18</v>
      </c>
      <c r="C87" s="117">
        <f>SUM(C84:C86)</f>
        <v>1822573.912</v>
      </c>
      <c r="D87" s="102"/>
      <c r="E87" s="103"/>
      <c r="F87" s="104"/>
      <c r="G87" s="105"/>
    </row>
    <row r="88" spans="1:7" ht="13.8" thickBot="1" x14ac:dyDescent="0.3">
      <c r="A88" s="123"/>
      <c r="B88" s="53"/>
      <c r="C88" s="107"/>
      <c r="D88" s="108"/>
      <c r="E88" s="109"/>
      <c r="F88" s="110"/>
      <c r="G88" s="111"/>
    </row>
    <row r="89" spans="1:7" ht="13.8" thickBot="1" x14ac:dyDescent="0.3">
      <c r="A89" s="36"/>
      <c r="B89" s="43" t="s">
        <v>45</v>
      </c>
      <c r="C89" s="13" t="s">
        <v>1</v>
      </c>
      <c r="D89" s="175" t="s">
        <v>2</v>
      </c>
      <c r="E89" s="189" t="s">
        <v>3</v>
      </c>
      <c r="F89" s="59" t="s">
        <v>4</v>
      </c>
      <c r="G89" s="58" t="s">
        <v>5</v>
      </c>
    </row>
    <row r="90" spans="1:7" ht="13.8" thickBot="1" x14ac:dyDescent="0.3">
      <c r="A90" s="36"/>
      <c r="B90" s="171" t="s">
        <v>131</v>
      </c>
      <c r="C90" s="25">
        <v>6167117.1600000001</v>
      </c>
      <c r="D90" s="350">
        <v>0.93</v>
      </c>
      <c r="E90" s="118">
        <v>1.5477896200000001</v>
      </c>
      <c r="F90" s="115">
        <v>3984467.34181765</v>
      </c>
      <c r="G90" s="115" t="s">
        <v>22</v>
      </c>
    </row>
    <row r="91" spans="1:7" ht="13.8" thickBot="1" x14ac:dyDescent="0.3">
      <c r="A91" s="244"/>
      <c r="B91" s="245" t="s">
        <v>91</v>
      </c>
      <c r="C91" s="246"/>
      <c r="D91" s="247"/>
      <c r="E91" s="248"/>
      <c r="F91" s="249"/>
      <c r="G91" s="249"/>
    </row>
    <row r="92" spans="1:7" ht="13.8" thickBot="1" x14ac:dyDescent="0.3">
      <c r="A92" s="36"/>
      <c r="B92" s="99" t="s">
        <v>81</v>
      </c>
      <c r="C92" s="25">
        <v>967521.65</v>
      </c>
      <c r="D92" s="348">
        <v>3.16</v>
      </c>
      <c r="E92" s="241">
        <v>1.0974421999999999</v>
      </c>
      <c r="F92" s="214">
        <v>881615.13303000003</v>
      </c>
      <c r="G92" s="101" t="s">
        <v>7</v>
      </c>
    </row>
    <row r="93" spans="1:7" ht="13.8" thickBot="1" x14ac:dyDescent="0.3">
      <c r="A93" s="36" t="s">
        <v>109</v>
      </c>
      <c r="B93" s="99" t="s">
        <v>93</v>
      </c>
      <c r="C93" s="25">
        <v>4625474.83</v>
      </c>
      <c r="D93" s="348">
        <v>1.31</v>
      </c>
      <c r="E93" s="348">
        <v>1.65682638</v>
      </c>
      <c r="F93" s="348">
        <v>2.7917679766811099</v>
      </c>
      <c r="G93" s="101" t="s">
        <v>30</v>
      </c>
    </row>
    <row r="94" spans="1:7" ht="13.8" thickBot="1" x14ac:dyDescent="0.3">
      <c r="A94" s="173"/>
      <c r="B94" s="182" t="s">
        <v>18</v>
      </c>
      <c r="C94" s="30">
        <f>SUM(C90:C93)</f>
        <v>11760113.640000001</v>
      </c>
      <c r="D94" s="151"/>
      <c r="E94" s="183"/>
      <c r="F94" s="152"/>
      <c r="G94" s="153"/>
    </row>
    <row r="95" spans="1:7" ht="13.8" thickBot="1" x14ac:dyDescent="0.3">
      <c r="A95" s="184"/>
      <c r="B95" s="53"/>
      <c r="C95" s="54"/>
      <c r="D95" s="200"/>
      <c r="E95" s="200"/>
      <c r="F95" s="201"/>
      <c r="G95" s="202"/>
    </row>
    <row r="96" spans="1:7" ht="13.8" thickBot="1" x14ac:dyDescent="0.3">
      <c r="A96" s="184"/>
      <c r="B96" s="206" t="s">
        <v>102</v>
      </c>
      <c r="C96" s="13" t="s">
        <v>1</v>
      </c>
      <c r="D96" s="175" t="s">
        <v>2</v>
      </c>
      <c r="E96" s="189" t="s">
        <v>3</v>
      </c>
      <c r="F96" s="59" t="s">
        <v>4</v>
      </c>
      <c r="G96" s="58" t="s">
        <v>5</v>
      </c>
    </row>
    <row r="97" spans="1:7" ht="13.8" thickBot="1" x14ac:dyDescent="0.3">
      <c r="A97" s="184"/>
      <c r="B97" s="347" t="s">
        <v>135</v>
      </c>
      <c r="C97" s="339">
        <v>1022088.01</v>
      </c>
      <c r="D97" s="382">
        <v>1.46</v>
      </c>
      <c r="E97" s="337">
        <v>91801788630</v>
      </c>
      <c r="F97" s="338" t="s">
        <v>141</v>
      </c>
      <c r="G97" s="101" t="s">
        <v>7</v>
      </c>
    </row>
    <row r="98" spans="1:7" ht="13.8" thickBot="1" x14ac:dyDescent="0.3">
      <c r="A98" s="184"/>
      <c r="B98" s="328"/>
      <c r="C98" s="329"/>
      <c r="D98" s="330"/>
      <c r="E98" s="330"/>
      <c r="F98" s="331"/>
      <c r="G98" s="330"/>
    </row>
    <row r="99" spans="1:7" ht="13.8" thickBot="1" x14ac:dyDescent="0.3">
      <c r="A99" s="184"/>
      <c r="B99" s="116" t="s">
        <v>18</v>
      </c>
      <c r="C99" s="207">
        <f>C97</f>
        <v>1022088.01</v>
      </c>
      <c r="D99" s="200"/>
      <c r="E99" s="200"/>
      <c r="F99" s="201"/>
      <c r="G99" s="202"/>
    </row>
    <row r="100" spans="1:7" ht="13.8" thickBot="1" x14ac:dyDescent="0.3">
      <c r="A100" s="184"/>
      <c r="B100" s="53"/>
      <c r="C100" s="54"/>
      <c r="D100" s="185"/>
      <c r="E100" s="185"/>
      <c r="F100" s="186"/>
      <c r="G100" s="187"/>
    </row>
    <row r="101" spans="1:7" ht="13.8" thickBot="1" x14ac:dyDescent="0.3">
      <c r="A101" s="250"/>
      <c r="B101" s="251" t="s">
        <v>92</v>
      </c>
      <c r="C101" s="13" t="s">
        <v>1</v>
      </c>
      <c r="D101" s="188" t="s">
        <v>2</v>
      </c>
      <c r="E101" s="189" t="s">
        <v>3</v>
      </c>
      <c r="F101" s="59" t="s">
        <v>4</v>
      </c>
      <c r="G101" s="58" t="s">
        <v>5</v>
      </c>
    </row>
    <row r="102" spans="1:7" ht="13.8" thickBot="1" x14ac:dyDescent="0.3">
      <c r="A102" s="184"/>
      <c r="B102" s="190" t="s">
        <v>52</v>
      </c>
      <c r="C102" s="25">
        <v>3707137.29</v>
      </c>
      <c r="D102" s="358">
        <v>6.55</v>
      </c>
      <c r="E102" s="191">
        <v>153.0082798</v>
      </c>
      <c r="F102" s="192">
        <v>24228.344372299998</v>
      </c>
      <c r="G102" s="115" t="s">
        <v>42</v>
      </c>
    </row>
    <row r="103" spans="1:7" ht="13.8" thickBot="1" x14ac:dyDescent="0.3">
      <c r="A103" s="184"/>
      <c r="B103" s="190" t="s">
        <v>53</v>
      </c>
      <c r="C103" s="25">
        <v>1971225.59</v>
      </c>
      <c r="D103" s="350">
        <v>4.25</v>
      </c>
      <c r="E103" s="191">
        <v>1.5695338000000001</v>
      </c>
      <c r="F103" s="368" t="s">
        <v>186</v>
      </c>
      <c r="G103" s="115" t="s">
        <v>25</v>
      </c>
    </row>
    <row r="104" spans="1:7" ht="13.8" thickBot="1" x14ac:dyDescent="0.3">
      <c r="A104" s="184"/>
      <c r="B104" s="194" t="s">
        <v>54</v>
      </c>
      <c r="C104" s="25">
        <v>1927549.59</v>
      </c>
      <c r="D104" s="350">
        <v>6.09</v>
      </c>
      <c r="E104" s="191">
        <v>1.4221301</v>
      </c>
      <c r="F104" s="308" t="s">
        <v>114</v>
      </c>
      <c r="G104" s="115" t="s">
        <v>42</v>
      </c>
    </row>
    <row r="105" spans="1:7" ht="13.8" thickBot="1" x14ac:dyDescent="0.3">
      <c r="A105" s="131"/>
      <c r="B105" s="195"/>
      <c r="C105" s="25"/>
      <c r="D105" s="178"/>
      <c r="E105" s="179"/>
      <c r="F105" s="180"/>
      <c r="G105" s="181"/>
    </row>
    <row r="106" spans="1:7" ht="13.8" thickBot="1" x14ac:dyDescent="0.3">
      <c r="A106" s="184"/>
      <c r="B106" s="182" t="s">
        <v>18</v>
      </c>
      <c r="C106" s="30">
        <f>SUM(C102:C105)</f>
        <v>7605912.4699999997</v>
      </c>
      <c r="D106" s="151"/>
      <c r="E106" s="183"/>
      <c r="F106" s="152"/>
      <c r="G106" s="153"/>
    </row>
    <row r="107" spans="1:7" ht="13.8" thickBot="1" x14ac:dyDescent="0.3">
      <c r="A107" s="184"/>
      <c r="B107" s="53"/>
      <c r="C107" s="54"/>
      <c r="D107" s="185"/>
      <c r="E107" s="185"/>
      <c r="F107" s="186"/>
      <c r="G107" s="187"/>
    </row>
    <row r="108" spans="1:7" ht="13.8" thickBot="1" x14ac:dyDescent="0.3">
      <c r="A108" s="173"/>
      <c r="B108" s="12" t="s">
        <v>45</v>
      </c>
      <c r="C108" s="13" t="s">
        <v>1</v>
      </c>
      <c r="D108" s="175" t="s">
        <v>2</v>
      </c>
      <c r="E108" s="176" t="s">
        <v>3</v>
      </c>
      <c r="F108" s="59" t="s">
        <v>4</v>
      </c>
      <c r="G108" s="58" t="s">
        <v>5</v>
      </c>
    </row>
    <row r="109" spans="1:7" ht="13.8" thickBot="1" x14ac:dyDescent="0.3">
      <c r="A109" s="184"/>
      <c r="B109" s="311" t="s">
        <v>115</v>
      </c>
      <c r="C109" s="25">
        <v>790134.41</v>
      </c>
      <c r="D109" s="358">
        <v>0.16</v>
      </c>
      <c r="E109" s="197">
        <v>102.41644483</v>
      </c>
      <c r="F109" s="193">
        <v>7714.9173992300002</v>
      </c>
      <c r="G109" s="115" t="s">
        <v>42</v>
      </c>
    </row>
    <row r="110" spans="1:7" ht="13.8" thickBot="1" x14ac:dyDescent="0.3">
      <c r="A110" s="131"/>
      <c r="B110" s="195"/>
      <c r="C110" s="25"/>
      <c r="D110" s="178"/>
      <c r="E110" s="179"/>
      <c r="F110" s="180"/>
      <c r="G110" s="181"/>
    </row>
    <row r="111" spans="1:7" ht="13.8" thickBot="1" x14ac:dyDescent="0.3">
      <c r="A111" s="184"/>
      <c r="B111" s="182" t="s">
        <v>18</v>
      </c>
      <c r="C111" s="30">
        <f>SUM(C109:C110)</f>
        <v>790134.41</v>
      </c>
      <c r="D111" s="151"/>
      <c r="E111" s="183"/>
      <c r="F111" s="152"/>
      <c r="G111" s="153"/>
    </row>
    <row r="112" spans="1:7" ht="13.8" thickBot="1" x14ac:dyDescent="0.3">
      <c r="A112" s="184"/>
      <c r="B112" s="53"/>
      <c r="C112" s="54"/>
      <c r="D112" s="200"/>
      <c r="E112" s="200"/>
      <c r="F112" s="201"/>
      <c r="G112" s="202"/>
    </row>
    <row r="113" spans="1:7" ht="13.8" thickBot="1" x14ac:dyDescent="0.3">
      <c r="A113" s="671"/>
      <c r="B113" s="12" t="s">
        <v>45</v>
      </c>
      <c r="C113" s="13" t="s">
        <v>1</v>
      </c>
      <c r="D113" s="1" t="s">
        <v>2</v>
      </c>
      <c r="E113" s="13" t="s">
        <v>3</v>
      </c>
      <c r="F113" s="14" t="s">
        <v>4</v>
      </c>
      <c r="G113" s="13" t="s">
        <v>5</v>
      </c>
    </row>
    <row r="114" spans="1:7" ht="13.8" thickBot="1" x14ac:dyDescent="0.3">
      <c r="A114" s="672"/>
      <c r="B114" s="97" t="s">
        <v>113</v>
      </c>
      <c r="C114" s="98">
        <v>389131.98</v>
      </c>
      <c r="D114" s="360">
        <v>0.87</v>
      </c>
      <c r="E114" s="125">
        <v>1.4401927999999999</v>
      </c>
      <c r="F114" s="22" t="s">
        <v>125</v>
      </c>
      <c r="G114" s="198" t="s">
        <v>25</v>
      </c>
    </row>
    <row r="115" spans="1:7" ht="13.8" thickBot="1" x14ac:dyDescent="0.3">
      <c r="A115" s="673"/>
      <c r="B115" s="12"/>
      <c r="C115" s="199"/>
      <c r="D115" s="145"/>
      <c r="E115" s="147"/>
      <c r="F115" s="146"/>
      <c r="G115" s="147"/>
    </row>
    <row r="116" spans="1:7" ht="13.8" thickBot="1" x14ac:dyDescent="0.3">
      <c r="A116" s="184"/>
      <c r="B116" s="29" t="s">
        <v>18</v>
      </c>
      <c r="C116" s="30">
        <f>SUM(C114:C115)</f>
        <v>389131.98</v>
      </c>
      <c r="D116" s="200"/>
      <c r="E116" s="200"/>
      <c r="F116" s="201"/>
      <c r="G116" s="202"/>
    </row>
    <row r="117" spans="1:7" ht="13.8" thickBot="1" x14ac:dyDescent="0.3">
      <c r="A117" s="184"/>
      <c r="B117" s="53"/>
      <c r="C117" s="54"/>
      <c r="D117" s="200"/>
      <c r="E117" s="200"/>
      <c r="F117" s="201"/>
      <c r="G117" s="202"/>
    </row>
    <row r="118" spans="1:7" ht="13.8" thickBot="1" x14ac:dyDescent="0.3">
      <c r="A118" s="674"/>
      <c r="B118" s="43" t="s">
        <v>45</v>
      </c>
      <c r="C118" s="13" t="s">
        <v>1</v>
      </c>
      <c r="D118" s="1" t="s">
        <v>2</v>
      </c>
      <c r="E118" s="13" t="s">
        <v>3</v>
      </c>
      <c r="F118" s="14" t="s">
        <v>4</v>
      </c>
      <c r="G118" s="13" t="s">
        <v>5</v>
      </c>
    </row>
    <row r="119" spans="1:7" ht="13.8" thickBot="1" x14ac:dyDescent="0.3">
      <c r="A119" s="675"/>
      <c r="B119" s="48" t="s">
        <v>57</v>
      </c>
      <c r="C119" s="44">
        <v>5487644.7300000004</v>
      </c>
      <c r="D119" s="358">
        <v>1.39</v>
      </c>
      <c r="E119" s="18" t="s">
        <v>284</v>
      </c>
      <c r="F119" s="18" t="s">
        <v>261</v>
      </c>
      <c r="G119" s="18" t="s">
        <v>42</v>
      </c>
    </row>
    <row r="120" spans="1:7" ht="13.8" thickBot="1" x14ac:dyDescent="0.3">
      <c r="A120" s="675"/>
      <c r="B120" s="43"/>
      <c r="C120" s="44"/>
      <c r="D120" s="86"/>
      <c r="E120" s="24"/>
      <c r="F120" s="24"/>
      <c r="G120" s="18"/>
    </row>
    <row r="121" spans="1:7" ht="13.8" thickBot="1" x14ac:dyDescent="0.3">
      <c r="A121" s="676"/>
      <c r="B121" s="279" t="s">
        <v>103</v>
      </c>
      <c r="C121" s="281" t="s">
        <v>1</v>
      </c>
      <c r="D121" s="282" t="s">
        <v>2</v>
      </c>
      <c r="E121" s="281" t="s">
        <v>3</v>
      </c>
      <c r="F121" s="283" t="s">
        <v>4</v>
      </c>
      <c r="G121" s="281" t="s">
        <v>5</v>
      </c>
    </row>
    <row r="122" spans="1:7" ht="13.8" thickBot="1" x14ac:dyDescent="0.3">
      <c r="A122" s="676"/>
      <c r="B122" s="208" t="s">
        <v>58</v>
      </c>
      <c r="C122" s="319">
        <v>1875433.63</v>
      </c>
      <c r="D122" s="380"/>
      <c r="E122" s="309">
        <v>937.71681650000005</v>
      </c>
      <c r="F122" s="209">
        <v>2000</v>
      </c>
      <c r="G122" s="230" t="s">
        <v>80</v>
      </c>
    </row>
    <row r="123" spans="1:7" ht="13.8" thickBot="1" x14ac:dyDescent="0.3">
      <c r="A123" s="676"/>
      <c r="B123" s="327" t="s">
        <v>134</v>
      </c>
      <c r="C123" s="44">
        <v>3772846.82</v>
      </c>
      <c r="D123" s="385"/>
      <c r="E123" s="325">
        <v>1024.2903411699999</v>
      </c>
      <c r="F123" s="383">
        <v>3683.3763564300002</v>
      </c>
      <c r="G123" s="230" t="s">
        <v>80</v>
      </c>
    </row>
    <row r="124" spans="1:7" ht="13.8" thickBot="1" x14ac:dyDescent="0.3">
      <c r="A124" s="681"/>
      <c r="B124" s="291"/>
      <c r="C124" s="292"/>
      <c r="D124" s="293"/>
      <c r="E124" s="294"/>
      <c r="F124" s="326"/>
      <c r="G124" s="213"/>
    </row>
    <row r="125" spans="1:7" ht="13.8" thickBot="1" x14ac:dyDescent="0.3">
      <c r="A125" s="219"/>
      <c r="B125" s="77" t="s">
        <v>18</v>
      </c>
      <c r="C125" s="30">
        <f>SUM(C119+C122+C123)</f>
        <v>11135925.18</v>
      </c>
      <c r="D125" s="295"/>
      <c r="E125" s="296"/>
      <c r="F125" s="297"/>
      <c r="G125" s="298"/>
    </row>
    <row r="126" spans="1:7" ht="13.8" thickBot="1" x14ac:dyDescent="0.3">
      <c r="A126" s="289"/>
      <c r="B126" s="299"/>
      <c r="C126" s="300"/>
      <c r="D126" s="185"/>
      <c r="E126" s="185"/>
      <c r="F126" s="186"/>
      <c r="G126" s="187"/>
    </row>
    <row r="127" spans="1:7" ht="13.8" thickBot="1" x14ac:dyDescent="0.3">
      <c r="A127" s="674"/>
      <c r="B127" s="43" t="s">
        <v>45</v>
      </c>
      <c r="C127" s="13" t="s">
        <v>1</v>
      </c>
      <c r="D127" s="1" t="s">
        <v>2</v>
      </c>
      <c r="E127" s="13" t="s">
        <v>3</v>
      </c>
      <c r="F127" s="14" t="s">
        <v>4</v>
      </c>
      <c r="G127" s="13" t="s">
        <v>5</v>
      </c>
    </row>
    <row r="128" spans="1:7" ht="13.8" thickBot="1" x14ac:dyDescent="0.3">
      <c r="A128" s="675"/>
      <c r="B128" s="48" t="s">
        <v>59</v>
      </c>
      <c r="C128" s="25">
        <v>6893050.0999999996</v>
      </c>
      <c r="D128" s="340">
        <v>-0.08</v>
      </c>
      <c r="E128" s="325">
        <v>1.37861002</v>
      </c>
      <c r="F128" s="118">
        <v>5000000</v>
      </c>
      <c r="G128" s="115" t="s">
        <v>60</v>
      </c>
    </row>
    <row r="129" spans="1:7" ht="13.8" thickBot="1" x14ac:dyDescent="0.3">
      <c r="A129" s="675"/>
      <c r="B129" s="48" t="s">
        <v>61</v>
      </c>
      <c r="C129" s="25">
        <v>2152467.48</v>
      </c>
      <c r="D129" s="358">
        <v>9.09</v>
      </c>
      <c r="E129" s="381">
        <v>1076233.73965224</v>
      </c>
      <c r="F129" s="118">
        <v>2000000</v>
      </c>
      <c r="G129" s="115" t="s">
        <v>60</v>
      </c>
    </row>
    <row r="130" spans="1:7" ht="13.8" thickBot="1" x14ac:dyDescent="0.3">
      <c r="A130" s="675"/>
      <c r="B130" s="43" t="s">
        <v>62</v>
      </c>
      <c r="C130" s="25"/>
      <c r="D130" s="86"/>
      <c r="E130" s="118"/>
      <c r="F130" s="114"/>
      <c r="G130" s="115"/>
    </row>
    <row r="131" spans="1:7" ht="13.8" thickBot="1" x14ac:dyDescent="0.3">
      <c r="A131" s="677"/>
      <c r="B131" s="48" t="s">
        <v>63</v>
      </c>
      <c r="C131" s="25">
        <v>2453744.11</v>
      </c>
      <c r="D131" s="350">
        <v>1.7</v>
      </c>
      <c r="E131" s="118">
        <v>1.2564716199999999</v>
      </c>
      <c r="F131" s="308" t="s">
        <v>311</v>
      </c>
      <c r="G131" s="115" t="s">
        <v>7</v>
      </c>
    </row>
    <row r="132" spans="1:7" ht="13.8" thickBot="1" x14ac:dyDescent="0.3">
      <c r="A132" s="219"/>
      <c r="B132" s="77" t="s">
        <v>18</v>
      </c>
      <c r="C132" s="30">
        <f>SUM(C128:C131)</f>
        <v>11499261.689999999</v>
      </c>
      <c r="D132" s="183"/>
      <c r="E132" s="183"/>
      <c r="F132" s="152"/>
      <c r="G132" s="153"/>
    </row>
    <row r="133" spans="1:7" ht="13.8" thickBot="1" x14ac:dyDescent="0.3">
      <c r="A133" s="289"/>
      <c r="B133" s="299"/>
      <c r="C133" s="135"/>
      <c r="D133" s="185"/>
      <c r="E133" s="185"/>
      <c r="F133" s="186"/>
      <c r="G133" s="187"/>
    </row>
    <row r="134" spans="1:7" ht="13.8" thickBot="1" x14ac:dyDescent="0.3">
      <c r="A134" s="184"/>
      <c r="B134" s="301" t="s">
        <v>62</v>
      </c>
      <c r="C134" s="58" t="s">
        <v>1</v>
      </c>
      <c r="D134" s="66" t="s">
        <v>2</v>
      </c>
      <c r="E134" s="58" t="s">
        <v>3</v>
      </c>
      <c r="F134" s="59" t="s">
        <v>4</v>
      </c>
      <c r="G134" s="58" t="s">
        <v>5</v>
      </c>
    </row>
    <row r="135" spans="1:7" ht="13.8" thickBot="1" x14ac:dyDescent="0.3">
      <c r="A135" s="184"/>
      <c r="B135" s="45" t="s">
        <v>126</v>
      </c>
      <c r="C135" s="44">
        <v>12397.43</v>
      </c>
      <c r="D135" s="340">
        <v>-96.74</v>
      </c>
      <c r="E135" s="18" t="s">
        <v>304</v>
      </c>
      <c r="F135" s="18" t="s">
        <v>305</v>
      </c>
      <c r="G135" s="24" t="s">
        <v>60</v>
      </c>
    </row>
    <row r="136" spans="1:7" ht="13.8" thickBot="1" x14ac:dyDescent="0.3">
      <c r="A136" s="184"/>
      <c r="B136" s="215"/>
      <c r="C136" s="216"/>
      <c r="D136" s="217"/>
      <c r="E136" s="218"/>
      <c r="F136" s="181"/>
      <c r="G136" s="181"/>
    </row>
    <row r="137" spans="1:7" ht="13.8" thickBot="1" x14ac:dyDescent="0.3">
      <c r="A137" s="219"/>
      <c r="B137" s="77" t="s">
        <v>18</v>
      </c>
      <c r="C137" s="30">
        <f>SUM(C135:C136)</f>
        <v>12397.43</v>
      </c>
      <c r="D137" s="183"/>
      <c r="E137" s="183"/>
      <c r="F137" s="152"/>
      <c r="G137" s="153"/>
    </row>
    <row r="138" spans="1:7" ht="13.8" thickBot="1" x14ac:dyDescent="0.3">
      <c r="A138" s="289"/>
      <c r="B138" s="299"/>
      <c r="C138" s="300"/>
      <c r="D138" s="185"/>
      <c r="E138" s="185"/>
      <c r="F138" s="186"/>
      <c r="G138" s="187"/>
    </row>
    <row r="139" spans="1:7" ht="13.8" thickBot="1" x14ac:dyDescent="0.3">
      <c r="A139" s="184"/>
      <c r="B139" s="301" t="s">
        <v>62</v>
      </c>
      <c r="C139" s="58" t="s">
        <v>1</v>
      </c>
      <c r="D139" s="66" t="s">
        <v>2</v>
      </c>
      <c r="E139" s="58" t="s">
        <v>3</v>
      </c>
      <c r="F139" s="59" t="s">
        <v>4</v>
      </c>
      <c r="G139" s="58" t="s">
        <v>5</v>
      </c>
    </row>
    <row r="140" spans="1:7" ht="13.8" thickBot="1" x14ac:dyDescent="0.3">
      <c r="A140" s="184"/>
      <c r="B140" s="45" t="s">
        <v>65</v>
      </c>
      <c r="C140" s="44">
        <v>2194844.38</v>
      </c>
      <c r="D140" s="350">
        <v>1.04</v>
      </c>
      <c r="E140" s="18" t="s">
        <v>306</v>
      </c>
      <c r="F140" s="18" t="s">
        <v>142</v>
      </c>
      <c r="G140" s="24" t="s">
        <v>30</v>
      </c>
    </row>
    <row r="141" spans="1:7" ht="13.8" thickBot="1" x14ac:dyDescent="0.3">
      <c r="A141" s="184"/>
      <c r="B141" s="215"/>
      <c r="C141" s="216"/>
      <c r="D141" s="217"/>
      <c r="E141" s="218"/>
      <c r="F141" s="181"/>
      <c r="G141" s="181"/>
    </row>
    <row r="142" spans="1:7" ht="13.8" thickBot="1" x14ac:dyDescent="0.3">
      <c r="A142" s="203"/>
      <c r="B142" s="77" t="s">
        <v>18</v>
      </c>
      <c r="C142" s="30">
        <f>C140</f>
        <v>2194844.38</v>
      </c>
      <c r="D142" s="183"/>
      <c r="E142" s="183"/>
      <c r="F142" s="152"/>
      <c r="G142" s="153"/>
    </row>
    <row r="143" spans="1:7" ht="13.8" thickBot="1" x14ac:dyDescent="0.3">
      <c r="A143" s="289"/>
      <c r="B143" s="299"/>
      <c r="C143" s="300"/>
      <c r="D143" s="185"/>
      <c r="E143" s="185"/>
      <c r="F143" s="186"/>
      <c r="G143" s="187"/>
    </row>
    <row r="144" spans="1:7" ht="13.8" thickBot="1" x14ac:dyDescent="0.3">
      <c r="A144" s="203"/>
      <c r="B144" s="43" t="s">
        <v>66</v>
      </c>
      <c r="C144" s="13" t="s">
        <v>1</v>
      </c>
      <c r="D144" s="1" t="s">
        <v>2</v>
      </c>
      <c r="E144" s="13" t="s">
        <v>3</v>
      </c>
      <c r="F144" s="14" t="s">
        <v>4</v>
      </c>
      <c r="G144" s="13" t="s">
        <v>5</v>
      </c>
    </row>
    <row r="145" spans="1:7" ht="13.8" thickBot="1" x14ac:dyDescent="0.3">
      <c r="A145" s="204"/>
      <c r="B145" s="48" t="s">
        <v>67</v>
      </c>
      <c r="C145" s="44">
        <v>1999584.84</v>
      </c>
      <c r="D145" s="358">
        <v>0.94</v>
      </c>
      <c r="E145" s="18" t="s">
        <v>307</v>
      </c>
      <c r="F145" s="18" t="s">
        <v>308</v>
      </c>
      <c r="G145" s="24" t="s">
        <v>25</v>
      </c>
    </row>
    <row r="146" spans="1:7" ht="13.8" thickBot="1" x14ac:dyDescent="0.3">
      <c r="A146" s="205"/>
      <c r="B146" s="210"/>
      <c r="C146" s="211"/>
      <c r="D146" s="177"/>
      <c r="E146" s="212"/>
      <c r="F146" s="213"/>
      <c r="G146" s="213"/>
    </row>
    <row r="147" spans="1:7" ht="13.8" thickBot="1" x14ac:dyDescent="0.3">
      <c r="A147" s="184"/>
      <c r="B147" s="29" t="s">
        <v>18</v>
      </c>
      <c r="C147" s="207">
        <f>SUM(C145:C146)</f>
        <v>1999584.84</v>
      </c>
      <c r="D147" s="200"/>
      <c r="E147" s="200"/>
      <c r="F147" s="201"/>
      <c r="G147" s="202"/>
    </row>
    <row r="148" spans="1:7" ht="13.8" thickBot="1" x14ac:dyDescent="0.3">
      <c r="A148" s="184"/>
      <c r="B148" s="53"/>
      <c r="C148" s="54"/>
      <c r="D148" s="200"/>
      <c r="E148" s="200"/>
      <c r="F148" s="201"/>
      <c r="G148" s="202"/>
    </row>
    <row r="149" spans="1:7" ht="13.8" thickBot="1" x14ac:dyDescent="0.3">
      <c r="A149" s="203"/>
      <c r="B149" s="43" t="s">
        <v>66</v>
      </c>
      <c r="C149" s="13" t="s">
        <v>1</v>
      </c>
      <c r="D149" s="1" t="s">
        <v>2</v>
      </c>
      <c r="E149" s="13" t="s">
        <v>3</v>
      </c>
      <c r="F149" s="14" t="s">
        <v>4</v>
      </c>
      <c r="G149" s="13" t="s">
        <v>5</v>
      </c>
    </row>
    <row r="150" spans="1:7" ht="13.8" thickBot="1" x14ac:dyDescent="0.3">
      <c r="A150" s="204"/>
      <c r="B150" s="307" t="s">
        <v>84</v>
      </c>
      <c r="C150" s="44">
        <v>2868317.18</v>
      </c>
      <c r="D150" s="358">
        <v>0.61</v>
      </c>
      <c r="E150" s="18" t="s">
        <v>283</v>
      </c>
      <c r="F150" s="24" t="s">
        <v>104</v>
      </c>
      <c r="G150" s="24" t="s">
        <v>42</v>
      </c>
    </row>
    <row r="151" spans="1:7" ht="13.8" thickBot="1" x14ac:dyDescent="0.3">
      <c r="A151" s="184"/>
      <c r="B151" s="29" t="s">
        <v>18</v>
      </c>
      <c r="C151" s="207">
        <f>C150</f>
        <v>2868317.18</v>
      </c>
      <c r="D151" s="200"/>
      <c r="E151" s="200"/>
      <c r="F151" s="201"/>
      <c r="G151" s="202"/>
    </row>
    <row r="152" spans="1:7" ht="13.8" thickBot="1" x14ac:dyDescent="0.3">
      <c r="A152" s="184"/>
      <c r="B152" s="53"/>
      <c r="C152" s="54"/>
      <c r="D152" s="200"/>
      <c r="E152" s="200"/>
      <c r="F152" s="201"/>
      <c r="G152" s="202"/>
    </row>
    <row r="153" spans="1:7" ht="13.8" thickBot="1" x14ac:dyDescent="0.3">
      <c r="A153" s="203"/>
      <c r="B153" s="236" t="s">
        <v>66</v>
      </c>
      <c r="C153" s="13" t="s">
        <v>1</v>
      </c>
      <c r="D153" s="1" t="s">
        <v>2</v>
      </c>
      <c r="E153" s="13" t="s">
        <v>3</v>
      </c>
      <c r="F153" s="14" t="s">
        <v>4</v>
      </c>
      <c r="G153" s="13" t="s">
        <v>5</v>
      </c>
    </row>
    <row r="154" spans="1:7" ht="13.8" thickBot="1" x14ac:dyDescent="0.3">
      <c r="A154" s="204"/>
      <c r="B154" s="112" t="s">
        <v>86</v>
      </c>
      <c r="C154" s="25">
        <v>901471.48</v>
      </c>
      <c r="D154" s="340">
        <v>-0.40799999999999997</v>
      </c>
      <c r="E154" s="118">
        <v>0.82705450000000003</v>
      </c>
      <c r="F154" s="310">
        <v>1089978.297</v>
      </c>
      <c r="G154" s="24" t="s">
        <v>42</v>
      </c>
    </row>
    <row r="155" spans="1:7" ht="13.8" thickBot="1" x14ac:dyDescent="0.3">
      <c r="A155" s="205"/>
      <c r="B155" s="237"/>
      <c r="C155" s="211"/>
      <c r="D155" s="177"/>
      <c r="E155" s="212"/>
      <c r="F155" s="213"/>
      <c r="G155" s="213"/>
    </row>
    <row r="156" spans="1:7" ht="13.8" thickBot="1" x14ac:dyDescent="0.3">
      <c r="A156" s="184"/>
      <c r="B156" s="29" t="s">
        <v>18</v>
      </c>
      <c r="C156" s="207">
        <f>SUM(C154:C155)</f>
        <v>901471.48</v>
      </c>
      <c r="D156" s="200"/>
      <c r="E156" s="200"/>
      <c r="F156" s="201"/>
      <c r="G156" s="202"/>
    </row>
    <row r="157" spans="1:7" ht="13.8" thickBot="1" x14ac:dyDescent="0.3">
      <c r="A157" s="184"/>
      <c r="B157" s="53"/>
      <c r="C157" s="54"/>
      <c r="D157" s="200"/>
      <c r="E157" s="200"/>
      <c r="F157" s="201"/>
      <c r="G157" s="202"/>
    </row>
    <row r="158" spans="1:7" ht="13.8" thickBot="1" x14ac:dyDescent="0.3">
      <c r="A158" s="224"/>
      <c r="B158" s="386" t="s">
        <v>287</v>
      </c>
      <c r="C158" s="388">
        <f>SUM(C156+C151+C147+C142+C137+C132+C125+C116+177+C111+C106+C99+C94+C87+C81+C76+C69+C63+C57+C52+C46+C41+C32+C27+C15)</f>
        <v>228534386.86199999</v>
      </c>
      <c r="D158" s="226"/>
      <c r="E158" s="227"/>
      <c r="F158" s="227"/>
      <c r="G158" s="228"/>
    </row>
    <row r="159" spans="1:7" x14ac:dyDescent="0.25">
      <c r="C159" s="376"/>
    </row>
    <row r="160" spans="1:7" x14ac:dyDescent="0.25">
      <c r="C160" s="376"/>
    </row>
    <row r="161" spans="2:3" x14ac:dyDescent="0.25">
      <c r="C161" s="387"/>
    </row>
    <row r="162" spans="2:3" x14ac:dyDescent="0.25">
      <c r="C162" s="376"/>
    </row>
    <row r="164" spans="2:3" x14ac:dyDescent="0.25">
      <c r="B164" s="376"/>
    </row>
    <row r="165" spans="2:3" x14ac:dyDescent="0.25">
      <c r="B165" s="376"/>
    </row>
  </sheetData>
  <mergeCells count="5">
    <mergeCell ref="A54:A56"/>
    <mergeCell ref="A113:A115"/>
    <mergeCell ref="A118:A120"/>
    <mergeCell ref="A121:A124"/>
    <mergeCell ref="A127:A131"/>
  </mergeCells>
  <pageMargins left="0.7" right="0.7" top="0.75" bottom="0.75" header="0.3" footer="0.3"/>
  <pageSetup paperSize="9" orientation="landscape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5"/>
  <sheetViews>
    <sheetView topLeftCell="A148" workbookViewId="0">
      <selection activeCell="E147" sqref="E147"/>
    </sheetView>
  </sheetViews>
  <sheetFormatPr defaultRowHeight="13.2" x14ac:dyDescent="0.25"/>
  <cols>
    <col min="1" max="1" width="11" customWidth="1"/>
    <col min="2" max="2" width="48.44140625" customWidth="1"/>
    <col min="3" max="3" width="14.88671875" customWidth="1"/>
    <col min="4" max="4" width="7.5546875" customWidth="1"/>
    <col min="5" max="5" width="17.5546875" customWidth="1"/>
    <col min="6" max="6" width="15.6640625" customWidth="1"/>
    <col min="7" max="7" width="18.5546875" customWidth="1"/>
    <col min="8" max="8" width="9.109375" customWidth="1"/>
    <col min="9" max="9" width="17" customWidth="1"/>
  </cols>
  <sheetData>
    <row r="1" spans="1:7" ht="13.8" thickBot="1" x14ac:dyDescent="0.3">
      <c r="A1" s="1" t="s">
        <v>144</v>
      </c>
      <c r="B1" s="2"/>
      <c r="C1" s="2"/>
      <c r="D1" s="2"/>
      <c r="E1" s="2"/>
      <c r="F1" s="2"/>
      <c r="G1" s="3"/>
    </row>
    <row r="2" spans="1:7" ht="17.399999999999999" x14ac:dyDescent="0.3">
      <c r="A2" s="4"/>
      <c r="B2" s="5"/>
      <c r="C2" s="6" t="s">
        <v>320</v>
      </c>
      <c r="D2" s="5"/>
      <c r="E2" s="7" t="s">
        <v>0</v>
      </c>
      <c r="F2" s="7"/>
      <c r="G2" s="7"/>
    </row>
    <row r="3" spans="1:7" ht="16.2" thickBot="1" x14ac:dyDescent="0.35">
      <c r="A3" s="8"/>
      <c r="B3" s="8"/>
      <c r="C3" s="9"/>
      <c r="F3" s="10"/>
      <c r="G3" s="11"/>
    </row>
    <row r="4" spans="1:7" ht="13.8" thickBot="1" x14ac:dyDescent="0.3">
      <c r="A4" s="303"/>
      <c r="B4" s="206" t="s">
        <v>102</v>
      </c>
      <c r="C4" s="255" t="s">
        <v>1</v>
      </c>
      <c r="D4" s="271" t="s">
        <v>2</v>
      </c>
      <c r="E4" s="255" t="s">
        <v>3</v>
      </c>
      <c r="F4" s="269" t="s">
        <v>4</v>
      </c>
      <c r="G4" s="272" t="s">
        <v>5</v>
      </c>
    </row>
    <row r="5" spans="1:7" ht="13.8" thickBot="1" x14ac:dyDescent="0.3">
      <c r="A5" s="42"/>
      <c r="B5" s="16" t="s">
        <v>6</v>
      </c>
      <c r="C5" s="17">
        <v>8586030.1300000008</v>
      </c>
      <c r="D5" s="362">
        <v>-2.2200000000000001E-2</v>
      </c>
      <c r="E5" s="231">
        <v>2.4837443850000001</v>
      </c>
      <c r="F5" s="18" t="s">
        <v>288</v>
      </c>
      <c r="G5" s="18" t="s">
        <v>7</v>
      </c>
    </row>
    <row r="6" spans="1:7" ht="13.8" thickBot="1" x14ac:dyDescent="0.3">
      <c r="A6" s="42"/>
      <c r="B6" s="19" t="s">
        <v>8</v>
      </c>
      <c r="C6" s="27">
        <v>1201281.51</v>
      </c>
      <c r="D6" s="371">
        <v>0.92910000000000004</v>
      </c>
      <c r="E6" s="22" t="s">
        <v>321</v>
      </c>
      <c r="F6" s="22" t="s">
        <v>106</v>
      </c>
      <c r="G6" s="22" t="s">
        <v>9</v>
      </c>
    </row>
    <row r="7" spans="1:7" ht="13.8" thickBot="1" x14ac:dyDescent="0.3">
      <c r="A7" s="42"/>
      <c r="B7" s="23" t="s">
        <v>10</v>
      </c>
      <c r="C7" s="17">
        <v>8793500.2899999991</v>
      </c>
      <c r="D7" s="369">
        <v>2.8199999999999999E-2</v>
      </c>
      <c r="E7" s="18" t="s">
        <v>322</v>
      </c>
      <c r="F7" s="18" t="s">
        <v>118</v>
      </c>
      <c r="G7" s="18" t="s">
        <v>9</v>
      </c>
    </row>
    <row r="8" spans="1:7" ht="13.8" thickBot="1" x14ac:dyDescent="0.3">
      <c r="A8" s="42"/>
      <c r="B8" s="19" t="s">
        <v>11</v>
      </c>
      <c r="C8" s="17">
        <v>16228098.789999999</v>
      </c>
      <c r="D8" s="355">
        <v>0.84289999999999998</v>
      </c>
      <c r="E8" s="18" t="s">
        <v>323</v>
      </c>
      <c r="F8" s="18" t="s">
        <v>292</v>
      </c>
      <c r="G8" s="18" t="s">
        <v>12</v>
      </c>
    </row>
    <row r="9" spans="1:7" ht="13.8" thickBot="1" x14ac:dyDescent="0.3">
      <c r="A9" s="42"/>
      <c r="B9" s="19" t="s">
        <v>13</v>
      </c>
      <c r="C9" s="17">
        <v>763501.74</v>
      </c>
      <c r="D9" s="355">
        <v>0.84</v>
      </c>
      <c r="E9" s="18" t="s">
        <v>323</v>
      </c>
      <c r="F9" s="18" t="s">
        <v>14</v>
      </c>
      <c r="G9" s="18" t="s">
        <v>12</v>
      </c>
    </row>
    <row r="10" spans="1:7" ht="13.8" thickBot="1" x14ac:dyDescent="0.3">
      <c r="A10" s="254"/>
      <c r="B10" s="19" t="s">
        <v>15</v>
      </c>
      <c r="C10" s="20">
        <v>1735537.93</v>
      </c>
      <c r="D10" s="355">
        <v>0.84289999999999998</v>
      </c>
      <c r="E10" s="18" t="s">
        <v>324</v>
      </c>
      <c r="F10" s="22" t="s">
        <v>325</v>
      </c>
      <c r="G10" s="22" t="s">
        <v>12</v>
      </c>
    </row>
    <row r="11" spans="1:7" ht="13.8" thickBot="1" x14ac:dyDescent="0.3">
      <c r="A11" s="263"/>
      <c r="B11" s="306" t="s">
        <v>99</v>
      </c>
      <c r="C11" s="264"/>
      <c r="D11" s="268"/>
      <c r="E11" s="261"/>
      <c r="F11" s="270"/>
      <c r="G11" s="262"/>
    </row>
    <row r="12" spans="1:7" ht="13.8" thickBot="1" x14ac:dyDescent="0.3">
      <c r="A12" s="37"/>
      <c r="B12" s="16" t="s">
        <v>16</v>
      </c>
      <c r="C12" s="27">
        <v>2017555.3</v>
      </c>
      <c r="D12" s="370" t="s">
        <v>326</v>
      </c>
      <c r="E12" s="22" t="s">
        <v>327</v>
      </c>
      <c r="F12" s="22" t="s">
        <v>17</v>
      </c>
      <c r="G12" s="22" t="s">
        <v>117</v>
      </c>
    </row>
    <row r="13" spans="1:7" ht="13.8" thickBot="1" x14ac:dyDescent="0.3">
      <c r="A13" s="321"/>
      <c r="B13" s="306" t="s">
        <v>99</v>
      </c>
      <c r="C13" s="264"/>
      <c r="D13" s="268"/>
      <c r="E13" s="261"/>
      <c r="F13" s="270"/>
      <c r="G13" s="262"/>
    </row>
    <row r="14" spans="1:7" ht="13.8" thickBot="1" x14ac:dyDescent="0.3">
      <c r="A14" s="321"/>
      <c r="B14" s="99" t="s">
        <v>46</v>
      </c>
      <c r="C14" s="25">
        <v>619613.32999999996</v>
      </c>
      <c r="D14" s="345">
        <v>-0.28000000000000003</v>
      </c>
      <c r="E14" s="118">
        <v>938.80807359999994</v>
      </c>
      <c r="F14" s="127">
        <v>660</v>
      </c>
      <c r="G14" s="115" t="s">
        <v>22</v>
      </c>
    </row>
    <row r="15" spans="1:7" ht="13.8" thickBot="1" x14ac:dyDescent="0.3">
      <c r="A15" s="28"/>
      <c r="B15" s="29" t="s">
        <v>18</v>
      </c>
      <c r="C15" s="30">
        <f>SUM(C14+C12+C10+C9+C8+C7+C6+C5)</f>
        <v>39945119.020000003</v>
      </c>
      <c r="D15" s="31"/>
      <c r="E15" s="32"/>
      <c r="F15" s="33"/>
      <c r="G15" s="34"/>
    </row>
    <row r="16" spans="1:7" ht="13.8" thickBot="1" x14ac:dyDescent="0.3">
      <c r="A16" s="28"/>
      <c r="B16" s="53"/>
      <c r="C16" s="54"/>
      <c r="D16" s="316"/>
      <c r="E16" s="132"/>
      <c r="F16" s="317"/>
      <c r="G16" s="318"/>
    </row>
    <row r="17" spans="1:7" ht="13.8" thickBot="1" x14ac:dyDescent="0.3">
      <c r="A17" s="304"/>
      <c r="B17" s="260" t="s">
        <v>101</v>
      </c>
      <c r="C17" s="255" t="s">
        <v>1</v>
      </c>
      <c r="D17" s="336" t="s">
        <v>2</v>
      </c>
      <c r="E17" s="255" t="s">
        <v>3</v>
      </c>
      <c r="F17" s="269" t="s">
        <v>4</v>
      </c>
      <c r="G17" s="255" t="s">
        <v>5</v>
      </c>
    </row>
    <row r="18" spans="1:7" ht="13.8" thickBot="1" x14ac:dyDescent="0.3">
      <c r="A18" s="305"/>
      <c r="B18" s="16" t="s">
        <v>120</v>
      </c>
      <c r="C18" s="335">
        <v>4266063.1100000003</v>
      </c>
      <c r="D18" s="352">
        <v>0.82779999999999998</v>
      </c>
      <c r="E18" s="354">
        <v>2.1679979999999999</v>
      </c>
      <c r="F18" s="262" t="s">
        <v>132</v>
      </c>
      <c r="G18" s="255"/>
    </row>
    <row r="19" spans="1:7" ht="13.8" thickBot="1" x14ac:dyDescent="0.3">
      <c r="A19" s="252"/>
      <c r="B19" s="253" t="s">
        <v>19</v>
      </c>
      <c r="C19" s="39">
        <v>37218338.640000001</v>
      </c>
      <c r="D19" s="372">
        <v>0.2344</v>
      </c>
      <c r="E19" s="41" t="s">
        <v>328</v>
      </c>
      <c r="F19" s="70" t="s">
        <v>73</v>
      </c>
      <c r="G19" s="41" t="s">
        <v>7</v>
      </c>
    </row>
    <row r="20" spans="1:7" ht="13.8" thickBot="1" x14ac:dyDescent="0.3">
      <c r="A20" s="38"/>
      <c r="B20" s="253" t="s">
        <v>20</v>
      </c>
      <c r="C20" s="39">
        <v>5912532</v>
      </c>
      <c r="D20" s="372">
        <v>0.87060000000000004</v>
      </c>
      <c r="E20" s="41" t="s">
        <v>329</v>
      </c>
      <c r="F20" s="41" t="s">
        <v>21</v>
      </c>
      <c r="G20" s="40" t="s">
        <v>22</v>
      </c>
    </row>
    <row r="21" spans="1:7" ht="13.8" thickBot="1" x14ac:dyDescent="0.3">
      <c r="A21" s="263"/>
      <c r="B21" s="206" t="s">
        <v>100</v>
      </c>
      <c r="C21" s="266"/>
      <c r="D21" s="267"/>
      <c r="E21" s="262"/>
      <c r="F21" s="262"/>
      <c r="G21" s="262"/>
    </row>
    <row r="22" spans="1:7" ht="13.8" thickBot="1" x14ac:dyDescent="0.3">
      <c r="A22" s="42"/>
      <c r="B22" s="23" t="s">
        <v>23</v>
      </c>
      <c r="C22" s="20">
        <v>3255111.9</v>
      </c>
      <c r="D22" s="370" t="s">
        <v>331</v>
      </c>
      <c r="E22" s="22" t="s">
        <v>330</v>
      </c>
      <c r="F22" s="22" t="s">
        <v>139</v>
      </c>
      <c r="G22" s="21" t="s">
        <v>22</v>
      </c>
    </row>
    <row r="23" spans="1:7" ht="13.8" thickBot="1" x14ac:dyDescent="0.3">
      <c r="A23" s="263"/>
      <c r="B23" s="206" t="s">
        <v>99</v>
      </c>
      <c r="C23" s="264"/>
      <c r="D23" s="265"/>
      <c r="E23" s="262" t="s">
        <v>0</v>
      </c>
      <c r="F23" s="262"/>
      <c r="G23" s="262"/>
    </row>
    <row r="24" spans="1:7" ht="13.8" thickBot="1" x14ac:dyDescent="0.3">
      <c r="A24" s="42"/>
      <c r="B24" s="16" t="s">
        <v>24</v>
      </c>
      <c r="C24" s="44">
        <v>2126090.2400000002</v>
      </c>
      <c r="D24" s="349">
        <v>3.48</v>
      </c>
      <c r="E24" s="61" t="s">
        <v>332</v>
      </c>
      <c r="F24" s="61" t="s">
        <v>121</v>
      </c>
      <c r="G24" s="47" t="s">
        <v>25</v>
      </c>
    </row>
    <row r="25" spans="1:7" ht="13.8" thickBot="1" x14ac:dyDescent="0.3">
      <c r="A25" s="42"/>
      <c r="B25" s="12" t="s">
        <v>26</v>
      </c>
      <c r="C25" s="44"/>
      <c r="D25" s="315"/>
      <c r="E25" s="47"/>
      <c r="F25" s="47"/>
      <c r="G25" s="47"/>
    </row>
    <row r="26" spans="1:7" ht="13.8" thickBot="1" x14ac:dyDescent="0.3">
      <c r="A26" s="254"/>
      <c r="B26" s="19" t="s">
        <v>27</v>
      </c>
      <c r="C26" s="44">
        <v>1993620</v>
      </c>
      <c r="D26" s="349">
        <v>3.96</v>
      </c>
      <c r="E26" s="61"/>
      <c r="F26" s="47"/>
      <c r="G26" s="47" t="s">
        <v>80</v>
      </c>
    </row>
    <row r="27" spans="1:7" ht="13.8" thickBot="1" x14ac:dyDescent="0.3">
      <c r="A27" s="28"/>
      <c r="B27" s="29" t="s">
        <v>18</v>
      </c>
      <c r="C27" s="50">
        <f>SUM(C18+C19+C20+C22+C24+C26)</f>
        <v>54771755.890000001</v>
      </c>
      <c r="D27" s="51"/>
      <c r="E27" s="52"/>
      <c r="F27" s="52"/>
      <c r="G27" s="34"/>
    </row>
    <row r="28" spans="1:7" ht="13.8" thickBot="1" x14ac:dyDescent="0.3">
      <c r="A28" s="28"/>
      <c r="B28" s="53"/>
      <c r="C28" s="54"/>
      <c r="D28" s="55"/>
      <c r="E28" s="56"/>
      <c r="F28" s="56"/>
      <c r="G28" s="57"/>
    </row>
    <row r="29" spans="1:7" ht="13.8" thickBot="1" x14ac:dyDescent="0.3">
      <c r="A29" s="305"/>
      <c r="B29" s="260" t="s">
        <v>96</v>
      </c>
      <c r="C29" s="255" t="s">
        <v>1</v>
      </c>
      <c r="D29" s="261" t="s">
        <v>2</v>
      </c>
      <c r="E29" s="257" t="s">
        <v>3</v>
      </c>
      <c r="F29" s="258" t="s">
        <v>4</v>
      </c>
      <c r="G29" s="257" t="s">
        <v>5</v>
      </c>
    </row>
    <row r="30" spans="1:7" ht="13.8" thickBot="1" x14ac:dyDescent="0.3">
      <c r="A30" s="38"/>
      <c r="B30" s="97" t="s">
        <v>98</v>
      </c>
      <c r="C30" s="98">
        <v>4410198.04</v>
      </c>
      <c r="D30" s="378">
        <v>3.01</v>
      </c>
      <c r="E30" s="22" t="s">
        <v>333</v>
      </c>
      <c r="F30" s="22" t="s">
        <v>133</v>
      </c>
      <c r="G30" s="21" t="s">
        <v>28</v>
      </c>
    </row>
    <row r="31" spans="1:7" ht="13.8" thickBot="1" x14ac:dyDescent="0.3">
      <c r="A31" s="37"/>
      <c r="B31" s="16"/>
      <c r="C31" s="44"/>
      <c r="D31" s="46"/>
      <c r="E31" s="61"/>
      <c r="F31" s="47"/>
      <c r="G31" s="61"/>
    </row>
    <row r="32" spans="1:7" ht="13.8" thickBot="1" x14ac:dyDescent="0.3">
      <c r="A32" s="62"/>
      <c r="B32" s="63" t="s">
        <v>18</v>
      </c>
      <c r="C32" s="30">
        <f>SUM(C30:C31)</f>
        <v>4410198.04</v>
      </c>
      <c r="D32" s="64"/>
      <c r="E32" s="52"/>
      <c r="F32" s="52"/>
      <c r="G32" s="34"/>
    </row>
    <row r="33" spans="1:7" ht="13.8" thickBot="1" x14ac:dyDescent="0.3">
      <c r="A33" s="62"/>
      <c r="B33" s="53"/>
      <c r="C33" s="54"/>
      <c r="D33" s="65"/>
      <c r="E33" s="56"/>
      <c r="F33" s="56"/>
      <c r="G33" s="57"/>
    </row>
    <row r="34" spans="1:7" ht="13.8" thickBot="1" x14ac:dyDescent="0.3">
      <c r="A34" s="252"/>
      <c r="B34" s="12" t="s">
        <v>128</v>
      </c>
      <c r="C34" s="238" t="s">
        <v>1</v>
      </c>
      <c r="D34" s="284" t="s">
        <v>2</v>
      </c>
      <c r="E34" s="238" t="s">
        <v>3</v>
      </c>
      <c r="F34" s="285" t="s">
        <v>4</v>
      </c>
      <c r="G34" s="238" t="s">
        <v>5</v>
      </c>
    </row>
    <row r="35" spans="1:7" ht="13.8" thickBot="1" x14ac:dyDescent="0.3">
      <c r="A35" s="38"/>
      <c r="B35" s="302" t="s">
        <v>129</v>
      </c>
      <c r="C35" s="68">
        <v>3028645.7</v>
      </c>
      <c r="D35" s="357">
        <v>0.84</v>
      </c>
      <c r="E35" s="70" t="s">
        <v>346</v>
      </c>
      <c r="F35" s="70" t="s">
        <v>32</v>
      </c>
      <c r="G35" s="69" t="s">
        <v>30</v>
      </c>
    </row>
    <row r="36" spans="1:7" ht="13.8" thickBot="1" x14ac:dyDescent="0.3">
      <c r="A36" s="38"/>
      <c r="B36" s="63" t="s">
        <v>18</v>
      </c>
      <c r="C36" s="30">
        <f>SUM(C33:C35)</f>
        <v>3028645.7</v>
      </c>
      <c r="D36" s="64"/>
      <c r="E36" s="52"/>
      <c r="F36" s="52"/>
      <c r="G36" s="34"/>
    </row>
    <row r="37" spans="1:7" ht="13.8" thickBot="1" x14ac:dyDescent="0.3">
      <c r="A37" s="38"/>
      <c r="B37" s="67" t="s">
        <v>74</v>
      </c>
      <c r="C37" s="68">
        <v>28224.93</v>
      </c>
      <c r="D37" s="344">
        <v>-41.52</v>
      </c>
      <c r="E37" s="70" t="s">
        <v>348</v>
      </c>
      <c r="F37" s="69" t="s">
        <v>75</v>
      </c>
      <c r="G37" s="69" t="s">
        <v>30</v>
      </c>
    </row>
    <row r="38" spans="1:7" ht="13.8" thickBot="1" x14ac:dyDescent="0.3">
      <c r="A38" s="37"/>
      <c r="B38" s="67" t="s">
        <v>76</v>
      </c>
      <c r="C38" s="68">
        <v>52872.91</v>
      </c>
      <c r="D38" s="344">
        <v>-41.52</v>
      </c>
      <c r="E38" s="70" t="s">
        <v>349</v>
      </c>
      <c r="F38" s="70" t="s">
        <v>140</v>
      </c>
      <c r="G38" s="69" t="s">
        <v>30</v>
      </c>
    </row>
    <row r="39" spans="1:7" ht="13.8" thickBot="1" x14ac:dyDescent="0.3">
      <c r="A39" s="15"/>
      <c r="B39" s="67" t="s">
        <v>77</v>
      </c>
      <c r="C39" s="98">
        <v>55901.24</v>
      </c>
      <c r="D39" s="341">
        <v>-41.52</v>
      </c>
      <c r="E39" s="375">
        <v>298.85543969999998</v>
      </c>
      <c r="F39" s="21" t="s">
        <v>31</v>
      </c>
      <c r="G39" s="125" t="s">
        <v>30</v>
      </c>
    </row>
    <row r="40" spans="1:7" ht="13.8" thickBot="1" x14ac:dyDescent="0.3">
      <c r="A40" s="322"/>
      <c r="B40" s="63" t="s">
        <v>18</v>
      </c>
      <c r="C40" s="30">
        <f>SUM(C37:C39)</f>
        <v>136999.07999999999</v>
      </c>
      <c r="D40" s="64"/>
      <c r="E40" s="52"/>
      <c r="F40" s="52"/>
      <c r="G40" s="34"/>
    </row>
    <row r="41" spans="1:7" ht="13.8" thickBot="1" x14ac:dyDescent="0.3">
      <c r="A41" s="219"/>
      <c r="B41" s="116" t="s">
        <v>127</v>
      </c>
      <c r="C41" s="30">
        <f>SUM(C40+C36)</f>
        <v>3165644.7800000003</v>
      </c>
      <c r="D41" s="288"/>
      <c r="E41" s="52"/>
      <c r="F41" s="52"/>
      <c r="G41" s="34"/>
    </row>
    <row r="42" spans="1:7" ht="13.8" thickBot="1" x14ac:dyDescent="0.3">
      <c r="A42" s="289"/>
      <c r="B42" s="287"/>
      <c r="C42" s="286"/>
      <c r="D42" s="73"/>
      <c r="E42" s="74"/>
      <c r="F42" s="74"/>
      <c r="G42" s="75"/>
    </row>
    <row r="43" spans="1:7" ht="20.25" customHeight="1" thickBot="1" x14ac:dyDescent="0.3">
      <c r="A43" s="390" t="s">
        <v>319</v>
      </c>
      <c r="B43" s="206" t="s">
        <v>95</v>
      </c>
      <c r="C43" s="257" t="s">
        <v>1</v>
      </c>
      <c r="D43" s="256" t="s">
        <v>2</v>
      </c>
      <c r="E43" s="257" t="s">
        <v>3</v>
      </c>
      <c r="F43" s="258" t="s">
        <v>4</v>
      </c>
      <c r="G43" s="257" t="s">
        <v>5</v>
      </c>
    </row>
    <row r="44" spans="1:7" ht="18.75" customHeight="1" thickTop="1" thickBot="1" x14ac:dyDescent="0.3">
      <c r="A44" s="390" t="s">
        <v>318</v>
      </c>
      <c r="B44" s="323" t="s">
        <v>85</v>
      </c>
      <c r="C44" s="78">
        <v>1820035.09</v>
      </c>
      <c r="D44" s="349">
        <v>0.44</v>
      </c>
      <c r="E44" s="61" t="s">
        <v>347</v>
      </c>
      <c r="F44" s="61" t="s">
        <v>88</v>
      </c>
      <c r="G44" s="61" t="s">
        <v>30</v>
      </c>
    </row>
    <row r="45" spans="1:7" ht="14.4" thickTop="1" thickBot="1" x14ac:dyDescent="0.3">
      <c r="A45" s="389"/>
      <c r="B45" s="235"/>
      <c r="C45" s="80"/>
      <c r="D45" s="81"/>
      <c r="E45" s="82" t="s">
        <v>0</v>
      </c>
      <c r="F45" s="82"/>
      <c r="G45" s="82"/>
    </row>
    <row r="46" spans="1:7" ht="13.8" thickBot="1" x14ac:dyDescent="0.3">
      <c r="A46" s="28"/>
      <c r="B46" s="63" t="s">
        <v>18</v>
      </c>
      <c r="C46" s="30">
        <f>SUM(C44:C45)</f>
        <v>1820035.09</v>
      </c>
      <c r="D46" s="72"/>
      <c r="E46" s="52"/>
      <c r="F46" s="52"/>
      <c r="G46" s="34"/>
    </row>
    <row r="47" spans="1:7" ht="13.8" thickBot="1" x14ac:dyDescent="0.3">
      <c r="A47" s="28"/>
      <c r="B47" s="53"/>
      <c r="C47" s="54"/>
      <c r="D47" s="74"/>
      <c r="E47" s="56"/>
      <c r="F47" s="56"/>
      <c r="G47" s="57"/>
    </row>
    <row r="48" spans="1:7" ht="13.8" thickBot="1" x14ac:dyDescent="0.3">
      <c r="A48" s="239"/>
      <c r="B48" s="12" t="s">
        <v>33</v>
      </c>
      <c r="C48" s="13" t="s">
        <v>1</v>
      </c>
      <c r="D48" s="66" t="s">
        <v>2</v>
      </c>
      <c r="E48" s="58" t="s">
        <v>3</v>
      </c>
      <c r="F48" s="59" t="s">
        <v>4</v>
      </c>
      <c r="G48" s="58" t="s">
        <v>5</v>
      </c>
    </row>
    <row r="49" spans="1:7" ht="13.8" thickBot="1" x14ac:dyDescent="0.3">
      <c r="A49" s="84"/>
      <c r="B49" s="85" t="s">
        <v>34</v>
      </c>
      <c r="C49" s="44">
        <v>31905292.75</v>
      </c>
      <c r="D49" s="86"/>
      <c r="E49" s="24" t="s">
        <v>35</v>
      </c>
      <c r="F49" s="18" t="s">
        <v>122</v>
      </c>
      <c r="G49" s="18" t="s">
        <v>22</v>
      </c>
    </row>
    <row r="50" spans="1:7" ht="13.8" thickBot="1" x14ac:dyDescent="0.3">
      <c r="A50" s="87"/>
      <c r="B50" s="88" t="s">
        <v>36</v>
      </c>
      <c r="C50" s="68">
        <v>24573643.370000001</v>
      </c>
      <c r="D50" s="89"/>
      <c r="E50" s="70" t="s">
        <v>35</v>
      </c>
      <c r="F50" s="70" t="s">
        <v>37</v>
      </c>
      <c r="G50" s="70" t="s">
        <v>38</v>
      </c>
    </row>
    <row r="51" spans="1:7" ht="13.8" thickBot="1" x14ac:dyDescent="0.3">
      <c r="A51" s="240"/>
      <c r="B51" s="88" t="s">
        <v>39</v>
      </c>
      <c r="C51" s="68">
        <v>1990234.87</v>
      </c>
      <c r="D51" s="60"/>
      <c r="E51" s="22" t="s">
        <v>35</v>
      </c>
      <c r="F51" s="22" t="s">
        <v>174</v>
      </c>
      <c r="G51" s="22" t="s">
        <v>40</v>
      </c>
    </row>
    <row r="52" spans="1:7" ht="13.8" thickBot="1" x14ac:dyDescent="0.3">
      <c r="A52" s="62"/>
      <c r="B52" s="63" t="s">
        <v>18</v>
      </c>
      <c r="C52" s="30">
        <f>SUM(C49:C51)</f>
        <v>58469170.990000002</v>
      </c>
      <c r="D52" s="90"/>
      <c r="E52" s="52"/>
      <c r="F52" s="52"/>
      <c r="G52" s="34"/>
    </row>
    <row r="53" spans="1:7" ht="13.8" thickBot="1" x14ac:dyDescent="0.3">
      <c r="A53" s="91"/>
      <c r="B53" s="92"/>
      <c r="C53" s="93"/>
      <c r="D53" s="94"/>
      <c r="E53" s="95"/>
      <c r="F53" s="28"/>
      <c r="G53" s="106"/>
    </row>
    <row r="54" spans="1:7" ht="13.8" thickBot="1" x14ac:dyDescent="0.3">
      <c r="A54" s="668"/>
      <c r="B54" s="43" t="s">
        <v>41</v>
      </c>
      <c r="C54" s="13" t="s">
        <v>1</v>
      </c>
      <c r="D54" s="1" t="s">
        <v>2</v>
      </c>
      <c r="E54" s="13" t="s">
        <v>3</v>
      </c>
      <c r="F54" s="14" t="s">
        <v>4</v>
      </c>
      <c r="G54" s="13" t="s">
        <v>5</v>
      </c>
    </row>
    <row r="55" spans="1:7" ht="13.8" thickBot="1" x14ac:dyDescent="0.3">
      <c r="A55" s="669"/>
      <c r="B55" s="119" t="s">
        <v>43</v>
      </c>
      <c r="C55" s="68">
        <v>3971134.17</v>
      </c>
      <c r="D55" s="344">
        <v>-3.01</v>
      </c>
      <c r="E55" s="70" t="s">
        <v>334</v>
      </c>
      <c r="F55" s="70" t="s">
        <v>44</v>
      </c>
      <c r="G55" s="70" t="s">
        <v>42</v>
      </c>
    </row>
    <row r="56" spans="1:7" ht="13.8" thickBot="1" x14ac:dyDescent="0.3">
      <c r="A56" s="670"/>
      <c r="B56" s="119"/>
      <c r="C56" s="68"/>
      <c r="D56" s="122"/>
      <c r="E56" s="69" t="s">
        <v>29</v>
      </c>
      <c r="F56" s="69"/>
      <c r="G56" s="70"/>
    </row>
    <row r="57" spans="1:7" ht="13.8" thickBot="1" x14ac:dyDescent="0.3">
      <c r="A57" s="36"/>
      <c r="B57" s="29" t="s">
        <v>18</v>
      </c>
      <c r="C57" s="117">
        <f>C55</f>
        <v>3971134.17</v>
      </c>
      <c r="D57" s="90"/>
      <c r="E57" s="52"/>
      <c r="F57" s="52"/>
      <c r="G57" s="34"/>
    </row>
    <row r="58" spans="1:7" ht="13.8" thickBot="1" x14ac:dyDescent="0.3">
      <c r="A58" s="123"/>
      <c r="B58" s="28"/>
      <c r="C58" s="28"/>
      <c r="D58" s="73"/>
      <c r="E58" s="73"/>
      <c r="F58" s="73"/>
      <c r="G58" s="124"/>
    </row>
    <row r="59" spans="1:7" ht="13.8" thickBot="1" x14ac:dyDescent="0.3">
      <c r="A59" s="274"/>
      <c r="B59" s="210" t="s">
        <v>103</v>
      </c>
      <c r="C59" s="255" t="s">
        <v>1</v>
      </c>
      <c r="D59" s="256" t="s">
        <v>2</v>
      </c>
      <c r="E59" s="257" t="s">
        <v>3</v>
      </c>
      <c r="F59" s="258" t="s">
        <v>4</v>
      </c>
      <c r="G59" s="257" t="s">
        <v>5</v>
      </c>
    </row>
    <row r="60" spans="1:7" ht="13.8" thickBot="1" x14ac:dyDescent="0.3">
      <c r="A60" s="138"/>
      <c r="B60" s="99" t="s">
        <v>47</v>
      </c>
      <c r="C60" s="25">
        <v>2399158.86</v>
      </c>
      <c r="D60" s="340">
        <v>-0.16400000000000001</v>
      </c>
      <c r="E60" s="381">
        <v>1.7712655838</v>
      </c>
      <c r="F60" s="115">
        <v>1354.488499</v>
      </c>
      <c r="G60" s="115" t="s">
        <v>22</v>
      </c>
    </row>
    <row r="61" spans="1:7" ht="13.8" thickBot="1" x14ac:dyDescent="0.3">
      <c r="A61" s="138"/>
      <c r="B61" s="43"/>
      <c r="C61" s="44"/>
      <c r="D61" s="126"/>
      <c r="E61" s="18"/>
      <c r="F61" s="18"/>
      <c r="G61" s="18"/>
    </row>
    <row r="62" spans="1:7" ht="13.8" thickBot="1" x14ac:dyDescent="0.3">
      <c r="A62" s="138"/>
      <c r="B62" s="99"/>
      <c r="C62" s="44"/>
      <c r="D62" s="139"/>
      <c r="E62" s="47"/>
      <c r="F62" s="47"/>
      <c r="G62" s="101"/>
    </row>
    <row r="63" spans="1:7" ht="13.8" thickBot="1" x14ac:dyDescent="0.3">
      <c r="A63" s="49"/>
      <c r="B63" s="29" t="s">
        <v>18</v>
      </c>
      <c r="C63" s="117">
        <f>SUM(C60:C62)</f>
        <v>2399158.86</v>
      </c>
      <c r="D63" s="141"/>
      <c r="E63" s="128"/>
      <c r="F63" s="129"/>
      <c r="G63" s="130"/>
    </row>
    <row r="64" spans="1:7" ht="13.8" thickBot="1" x14ac:dyDescent="0.3">
      <c r="A64" s="73"/>
      <c r="B64" s="53"/>
      <c r="C64" s="107"/>
      <c r="D64" s="132"/>
      <c r="E64" s="133"/>
      <c r="F64" s="142"/>
      <c r="G64" s="143"/>
    </row>
    <row r="65" spans="1:7" ht="13.8" thickBot="1" x14ac:dyDescent="0.3">
      <c r="A65" s="28"/>
      <c r="B65" s="43" t="s">
        <v>45</v>
      </c>
      <c r="C65" s="13" t="s">
        <v>1</v>
      </c>
      <c r="D65" s="1" t="s">
        <v>2</v>
      </c>
      <c r="E65" s="13" t="s">
        <v>3</v>
      </c>
      <c r="F65" s="14" t="s">
        <v>4</v>
      </c>
      <c r="G65" s="13" t="s">
        <v>5</v>
      </c>
    </row>
    <row r="66" spans="1:7" ht="13.8" thickBot="1" x14ac:dyDescent="0.3">
      <c r="A66" s="28"/>
      <c r="B66" s="171" t="s">
        <v>107</v>
      </c>
      <c r="C66" s="44">
        <v>2101039.2000000002</v>
      </c>
      <c r="D66" s="349">
        <v>3.56</v>
      </c>
      <c r="E66" s="61" t="s">
        <v>335</v>
      </c>
      <c r="F66" s="61" t="s">
        <v>136</v>
      </c>
      <c r="G66" s="101"/>
    </row>
    <row r="67" spans="1:7" ht="13.8" thickBot="1" x14ac:dyDescent="0.3">
      <c r="A67" s="28"/>
      <c r="B67" s="99" t="s">
        <v>48</v>
      </c>
      <c r="C67" s="44">
        <v>1846788.89</v>
      </c>
      <c r="D67" s="358">
        <v>3.89</v>
      </c>
      <c r="E67" s="18" t="s">
        <v>336</v>
      </c>
      <c r="F67" s="24" t="s">
        <v>89</v>
      </c>
      <c r="G67" s="24" t="s">
        <v>105</v>
      </c>
    </row>
    <row r="68" spans="1:7" ht="13.8" thickBot="1" x14ac:dyDescent="0.3">
      <c r="A68" s="28"/>
      <c r="B68" s="99" t="s">
        <v>110</v>
      </c>
      <c r="C68" s="25">
        <v>2215724.5699999998</v>
      </c>
      <c r="D68" s="284">
        <v>0.83</v>
      </c>
      <c r="E68" s="18" t="s">
        <v>337</v>
      </c>
      <c r="F68" s="18" t="s">
        <v>274</v>
      </c>
      <c r="G68" s="13"/>
    </row>
    <row r="69" spans="1:7" ht="13.8" thickBot="1" x14ac:dyDescent="0.3">
      <c r="A69" s="49"/>
      <c r="B69" s="63" t="s">
        <v>18</v>
      </c>
      <c r="C69" s="290">
        <f>SUM(C66:C68)</f>
        <v>6163552.6600000001</v>
      </c>
      <c r="D69" s="132"/>
      <c r="E69" s="133"/>
      <c r="F69" s="142"/>
      <c r="G69" s="143"/>
    </row>
    <row r="70" spans="1:7" ht="13.8" thickBot="1" x14ac:dyDescent="0.3">
      <c r="A70" s="83"/>
      <c r="B70" s="132"/>
      <c r="C70" s="133"/>
      <c r="D70" s="134"/>
      <c r="E70" s="135"/>
      <c r="F70" s="136"/>
      <c r="G70" s="137"/>
    </row>
    <row r="71" spans="1:7" ht="13.8" thickBot="1" x14ac:dyDescent="0.3">
      <c r="A71" s="273"/>
      <c r="B71" s="210" t="s">
        <v>94</v>
      </c>
      <c r="C71" s="255" t="s">
        <v>1</v>
      </c>
      <c r="D71" s="256" t="s">
        <v>2</v>
      </c>
      <c r="E71" s="257" t="s">
        <v>3</v>
      </c>
      <c r="F71" s="258" t="s">
        <v>4</v>
      </c>
      <c r="G71" s="257" t="s">
        <v>5</v>
      </c>
    </row>
    <row r="72" spans="1:7" ht="15.6" thickBot="1" x14ac:dyDescent="0.3">
      <c r="A72" s="149"/>
      <c r="B72" s="171" t="s">
        <v>130</v>
      </c>
      <c r="C72" s="44">
        <v>780070.67</v>
      </c>
      <c r="D72" s="350">
        <v>0.94</v>
      </c>
      <c r="E72" s="18" t="s">
        <v>338</v>
      </c>
      <c r="F72" s="18" t="s">
        <v>49</v>
      </c>
      <c r="G72" s="18" t="s">
        <v>30</v>
      </c>
    </row>
    <row r="73" spans="1:7" ht="15.6" thickBot="1" x14ac:dyDescent="0.3">
      <c r="A73" s="149"/>
      <c r="B73" s="279" t="s">
        <v>103</v>
      </c>
      <c r="C73" s="264"/>
      <c r="D73" s="280"/>
      <c r="E73" s="262" t="s">
        <v>109</v>
      </c>
      <c r="F73" s="262"/>
      <c r="G73" s="262"/>
    </row>
    <row r="74" spans="1:7" ht="15.6" thickBot="1" x14ac:dyDescent="0.3">
      <c r="A74" s="149"/>
      <c r="B74" s="45" t="s">
        <v>78</v>
      </c>
      <c r="C74" s="44">
        <v>398089.44</v>
      </c>
      <c r="D74" s="340">
        <v>0.51</v>
      </c>
      <c r="E74" s="18" t="s">
        <v>339</v>
      </c>
      <c r="F74" s="24" t="s">
        <v>79</v>
      </c>
      <c r="G74" s="24" t="s">
        <v>80</v>
      </c>
    </row>
    <row r="75" spans="1:7" ht="13.8" thickBot="1" x14ac:dyDescent="0.3">
      <c r="B75" s="144"/>
      <c r="C75" s="13"/>
      <c r="D75" s="145"/>
      <c r="E75" s="146"/>
      <c r="F75" s="146"/>
      <c r="G75" s="147"/>
    </row>
    <row r="76" spans="1:7" ht="13.8" thickBot="1" x14ac:dyDescent="0.3">
      <c r="A76" s="150"/>
      <c r="B76" s="29" t="s">
        <v>18</v>
      </c>
      <c r="C76" s="117">
        <f>SUM(C74+C72)</f>
        <v>1178160.1100000001</v>
      </c>
      <c r="D76" s="151"/>
      <c r="E76" s="152"/>
      <c r="F76" s="152"/>
      <c r="G76" s="153"/>
    </row>
    <row r="77" spans="1:7" ht="13.8" thickBot="1" x14ac:dyDescent="0.3">
      <c r="A77" s="35"/>
      <c r="B77" s="154"/>
      <c r="C77" s="155"/>
      <c r="D77" s="156"/>
      <c r="E77" s="56"/>
      <c r="F77" s="56"/>
      <c r="G77" s="157"/>
    </row>
    <row r="78" spans="1:7" ht="13.8" thickBot="1" x14ac:dyDescent="0.3">
      <c r="A78" s="169"/>
      <c r="B78" s="43" t="s">
        <v>45</v>
      </c>
      <c r="C78" s="13" t="s">
        <v>1</v>
      </c>
      <c r="D78" s="170" t="s">
        <v>2</v>
      </c>
      <c r="E78" s="58" t="s">
        <v>3</v>
      </c>
      <c r="F78" s="59" t="s">
        <v>4</v>
      </c>
      <c r="G78" s="58" t="s">
        <v>5</v>
      </c>
    </row>
    <row r="79" spans="1:7" ht="13.8" thickBot="1" x14ac:dyDescent="0.3">
      <c r="A79" s="169"/>
      <c r="B79" s="99" t="s">
        <v>108</v>
      </c>
      <c r="C79" s="68">
        <v>1315825.06</v>
      </c>
      <c r="D79" s="349">
        <v>2.54</v>
      </c>
      <c r="E79" s="61" t="s">
        <v>340</v>
      </c>
      <c r="F79" s="61" t="s">
        <v>138</v>
      </c>
      <c r="G79" s="172" t="s">
        <v>105</v>
      </c>
    </row>
    <row r="80" spans="1:7" ht="13.8" thickBot="1" x14ac:dyDescent="0.3">
      <c r="A80" s="169"/>
      <c r="B80" s="313"/>
      <c r="C80" s="78"/>
      <c r="D80" s="79"/>
      <c r="E80" s="61"/>
      <c r="F80" s="61"/>
      <c r="G80" s="172"/>
    </row>
    <row r="81" spans="1:7" ht="13.8" thickBot="1" x14ac:dyDescent="0.3">
      <c r="A81" s="219"/>
      <c r="B81" s="77" t="s">
        <v>18</v>
      </c>
      <c r="C81" s="117">
        <f>C79</f>
        <v>1315825.06</v>
      </c>
      <c r="D81" s="90"/>
      <c r="E81" s="52"/>
      <c r="F81" s="52"/>
      <c r="G81" s="162"/>
    </row>
    <row r="82" spans="1:7" ht="13.8" thickBot="1" x14ac:dyDescent="0.3">
      <c r="A82" s="289"/>
      <c r="B82" s="154"/>
      <c r="C82" s="314"/>
      <c r="D82" s="156"/>
      <c r="E82" s="56"/>
      <c r="F82" s="56"/>
      <c r="G82" s="157"/>
    </row>
    <row r="83" spans="1:7" ht="13.8" thickBot="1" x14ac:dyDescent="0.3">
      <c r="A83" s="138"/>
      <c r="B83" s="312" t="s">
        <v>45</v>
      </c>
      <c r="C83" s="58" t="s">
        <v>1</v>
      </c>
      <c r="D83" s="66" t="s">
        <v>2</v>
      </c>
      <c r="E83" s="58" t="s">
        <v>3</v>
      </c>
      <c r="F83" s="59" t="s">
        <v>4</v>
      </c>
      <c r="G83" s="58" t="s">
        <v>5</v>
      </c>
    </row>
    <row r="84" spans="1:7" ht="13.8" thickBot="1" x14ac:dyDescent="0.3">
      <c r="A84" s="138"/>
      <c r="B84" s="85" t="s">
        <v>112</v>
      </c>
      <c r="C84" s="44" t="s">
        <v>341</v>
      </c>
      <c r="D84" s="348">
        <v>2.67</v>
      </c>
      <c r="E84" s="179">
        <v>1.1708579699999999</v>
      </c>
      <c r="F84" s="61" t="s">
        <v>176</v>
      </c>
      <c r="G84" s="101" t="s">
        <v>25</v>
      </c>
    </row>
    <row r="85" spans="1:7" ht="13.8" thickBot="1" x14ac:dyDescent="0.3">
      <c r="A85" s="274"/>
      <c r="B85" s="260" t="s">
        <v>97</v>
      </c>
      <c r="C85" s="264"/>
      <c r="D85" s="275"/>
      <c r="E85" s="276"/>
      <c r="F85" s="277"/>
      <c r="G85" s="278"/>
    </row>
    <row r="86" spans="1:7" ht="13.8" thickBot="1" x14ac:dyDescent="0.3">
      <c r="A86" s="138"/>
      <c r="B86" s="85" t="s">
        <v>124</v>
      </c>
      <c r="C86" s="335">
        <v>825661.99</v>
      </c>
      <c r="D86" s="358">
        <v>0.99</v>
      </c>
      <c r="E86" s="140">
        <v>0.97596483000000001</v>
      </c>
      <c r="F86" s="101">
        <v>845978.47678699996</v>
      </c>
      <c r="G86" s="101" t="s">
        <v>51</v>
      </c>
    </row>
    <row r="87" spans="1:7" ht="13.8" thickBot="1" x14ac:dyDescent="0.3">
      <c r="A87" s="49"/>
      <c r="B87" s="29" t="s">
        <v>18</v>
      </c>
      <c r="C87" s="117">
        <v>1857580.28</v>
      </c>
      <c r="D87" s="102"/>
      <c r="E87" s="103"/>
      <c r="F87" s="104"/>
      <c r="G87" s="105"/>
    </row>
    <row r="88" spans="1:7" ht="13.8" thickBot="1" x14ac:dyDescent="0.3">
      <c r="A88" s="123"/>
      <c r="B88" s="53"/>
      <c r="C88" s="107"/>
      <c r="D88" s="108"/>
      <c r="E88" s="109"/>
      <c r="F88" s="110"/>
      <c r="G88" s="111"/>
    </row>
    <row r="89" spans="1:7" ht="13.8" thickBot="1" x14ac:dyDescent="0.3">
      <c r="A89" s="36"/>
      <c r="B89" s="43" t="s">
        <v>45</v>
      </c>
      <c r="C89" s="13" t="s">
        <v>1</v>
      </c>
      <c r="D89" s="175" t="s">
        <v>2</v>
      </c>
      <c r="E89" s="189" t="s">
        <v>3</v>
      </c>
      <c r="F89" s="59" t="s">
        <v>4</v>
      </c>
      <c r="G89" s="58" t="s">
        <v>5</v>
      </c>
    </row>
    <row r="90" spans="1:7" ht="13.8" thickBot="1" x14ac:dyDescent="0.3">
      <c r="A90" s="36"/>
      <c r="B90" s="171" t="s">
        <v>131</v>
      </c>
      <c r="C90" s="25">
        <v>6229383.3499999996</v>
      </c>
      <c r="D90" s="350">
        <v>1.01</v>
      </c>
      <c r="E90" s="118">
        <v>1.5634168500000001</v>
      </c>
      <c r="F90" s="115">
        <v>3984467.34181765</v>
      </c>
      <c r="G90" s="115" t="s">
        <v>22</v>
      </c>
    </row>
    <row r="91" spans="1:7" ht="13.8" thickBot="1" x14ac:dyDescent="0.3">
      <c r="A91" s="244"/>
      <c r="B91" s="245" t="s">
        <v>91</v>
      </c>
      <c r="C91" s="246"/>
      <c r="D91" s="247"/>
      <c r="E91" s="248"/>
      <c r="F91" s="249"/>
      <c r="G91" s="249"/>
    </row>
    <row r="92" spans="1:7" ht="13.8" thickBot="1" x14ac:dyDescent="0.3">
      <c r="A92" s="36"/>
      <c r="B92" s="99" t="s">
        <v>81</v>
      </c>
      <c r="C92" s="25">
        <v>991406.54</v>
      </c>
      <c r="D92" s="348">
        <v>2.4700000000000002</v>
      </c>
      <c r="E92" s="241">
        <v>1.1245343999999999</v>
      </c>
      <c r="F92" s="214">
        <v>881615.13303000003</v>
      </c>
      <c r="G92" s="101" t="s">
        <v>7</v>
      </c>
    </row>
    <row r="93" spans="1:7" ht="13.8" thickBot="1" x14ac:dyDescent="0.3">
      <c r="A93" s="36" t="s">
        <v>109</v>
      </c>
      <c r="B93" s="99" t="s">
        <v>93</v>
      </c>
      <c r="C93" s="25">
        <v>4717505.83</v>
      </c>
      <c r="D93" s="348">
        <v>1.99</v>
      </c>
      <c r="E93" s="348">
        <v>1.6897915100000001</v>
      </c>
      <c r="F93" s="348">
        <v>2.7917679766811099</v>
      </c>
      <c r="G93" s="101" t="s">
        <v>30</v>
      </c>
    </row>
    <row r="94" spans="1:7" ht="13.8" thickBot="1" x14ac:dyDescent="0.3">
      <c r="A94" s="173"/>
      <c r="B94" s="182" t="s">
        <v>18</v>
      </c>
      <c r="C94" s="30">
        <f>SUM(C90:C93)</f>
        <v>11938295.719999999</v>
      </c>
      <c r="D94" s="151"/>
      <c r="E94" s="183"/>
      <c r="F94" s="152"/>
      <c r="G94" s="153"/>
    </row>
    <row r="95" spans="1:7" ht="13.8" thickBot="1" x14ac:dyDescent="0.3">
      <c r="A95" s="184"/>
      <c r="B95" s="53"/>
      <c r="C95" s="54"/>
      <c r="D95" s="200"/>
      <c r="E95" s="200"/>
      <c r="F95" s="201"/>
      <c r="G95" s="202"/>
    </row>
    <row r="96" spans="1:7" ht="13.8" thickBot="1" x14ac:dyDescent="0.3">
      <c r="A96" s="184"/>
      <c r="B96" s="206" t="s">
        <v>102</v>
      </c>
      <c r="C96" s="13" t="s">
        <v>1</v>
      </c>
      <c r="D96" s="175" t="s">
        <v>2</v>
      </c>
      <c r="E96" s="189" t="s">
        <v>3</v>
      </c>
      <c r="F96" s="59" t="s">
        <v>4</v>
      </c>
      <c r="G96" s="58" t="s">
        <v>5</v>
      </c>
    </row>
    <row r="97" spans="1:7" ht="13.8" thickBot="1" x14ac:dyDescent="0.3">
      <c r="A97" s="184"/>
      <c r="B97" s="347" t="s">
        <v>135</v>
      </c>
      <c r="C97" s="339">
        <v>1026734.3</v>
      </c>
      <c r="D97" s="382">
        <v>0.45</v>
      </c>
      <c r="E97" s="337">
        <v>91801788630</v>
      </c>
      <c r="F97" s="338" t="s">
        <v>141</v>
      </c>
      <c r="G97" s="101" t="s">
        <v>7</v>
      </c>
    </row>
    <row r="98" spans="1:7" ht="13.8" thickBot="1" x14ac:dyDescent="0.3">
      <c r="A98" s="184"/>
      <c r="B98" s="328"/>
      <c r="C98" s="329"/>
      <c r="D98" s="330"/>
      <c r="E98" s="330"/>
      <c r="F98" s="331"/>
      <c r="G98" s="330"/>
    </row>
    <row r="99" spans="1:7" ht="13.8" thickBot="1" x14ac:dyDescent="0.3">
      <c r="A99" s="184"/>
      <c r="B99" s="116" t="s">
        <v>18</v>
      </c>
      <c r="C99" s="207">
        <f>C97</f>
        <v>1026734.3</v>
      </c>
      <c r="D99" s="200"/>
      <c r="E99" s="200"/>
      <c r="F99" s="201"/>
      <c r="G99" s="202"/>
    </row>
    <row r="100" spans="1:7" ht="13.8" thickBot="1" x14ac:dyDescent="0.3">
      <c r="A100" s="184"/>
      <c r="B100" s="53"/>
      <c r="C100" s="54"/>
      <c r="D100" s="185"/>
      <c r="E100" s="185"/>
      <c r="F100" s="186"/>
      <c r="G100" s="187"/>
    </row>
    <row r="101" spans="1:7" ht="13.8" thickBot="1" x14ac:dyDescent="0.3">
      <c r="A101" s="250"/>
      <c r="B101" s="251" t="s">
        <v>92</v>
      </c>
      <c r="C101" s="13" t="s">
        <v>1</v>
      </c>
      <c r="D101" s="188" t="s">
        <v>2</v>
      </c>
      <c r="E101" s="189" t="s">
        <v>3</v>
      </c>
      <c r="F101" s="59" t="s">
        <v>4</v>
      </c>
      <c r="G101" s="58" t="s">
        <v>5</v>
      </c>
    </row>
    <row r="102" spans="1:7" ht="13.8" thickBot="1" x14ac:dyDescent="0.3">
      <c r="A102" s="184"/>
      <c r="B102" s="190" t="s">
        <v>52</v>
      </c>
      <c r="C102" s="25">
        <v>3956393.28</v>
      </c>
      <c r="D102" s="358">
        <v>6.72</v>
      </c>
      <c r="E102" s="191">
        <v>163.29606459999999</v>
      </c>
      <c r="F102" s="192">
        <v>24228.344372299998</v>
      </c>
      <c r="G102" s="115" t="s">
        <v>42</v>
      </c>
    </row>
    <row r="103" spans="1:7" ht="13.8" thickBot="1" x14ac:dyDescent="0.3">
      <c r="A103" s="184"/>
      <c r="B103" s="190" t="s">
        <v>53</v>
      </c>
      <c r="C103" s="25">
        <v>2106897.2400000002</v>
      </c>
      <c r="D103" s="350">
        <v>6.88</v>
      </c>
      <c r="E103" s="191">
        <v>1.6775586</v>
      </c>
      <c r="F103" s="368" t="s">
        <v>356</v>
      </c>
      <c r="G103" s="115" t="s">
        <v>25</v>
      </c>
    </row>
    <row r="104" spans="1:7" ht="13.8" thickBot="1" x14ac:dyDescent="0.3">
      <c r="A104" s="184"/>
      <c r="B104" s="194" t="s">
        <v>54</v>
      </c>
      <c r="C104" s="25">
        <v>2040035.4</v>
      </c>
      <c r="D104" s="350">
        <v>5.84</v>
      </c>
      <c r="E104" s="191">
        <v>1.5051212</v>
      </c>
      <c r="F104" s="308" t="s">
        <v>114</v>
      </c>
      <c r="G104" s="115" t="s">
        <v>42</v>
      </c>
    </row>
    <row r="105" spans="1:7" ht="13.8" thickBot="1" x14ac:dyDescent="0.3">
      <c r="A105" s="131"/>
      <c r="B105" s="195"/>
      <c r="C105" s="25"/>
      <c r="D105" s="178"/>
      <c r="E105" s="179"/>
      <c r="F105" s="180"/>
      <c r="G105" s="181"/>
    </row>
    <row r="106" spans="1:7" ht="13.8" thickBot="1" x14ac:dyDescent="0.3">
      <c r="A106" s="184"/>
      <c r="B106" s="182" t="s">
        <v>18</v>
      </c>
      <c r="C106" s="30">
        <f>SUM(C102:C105)</f>
        <v>8103325.9199999999</v>
      </c>
      <c r="D106" s="151"/>
      <c r="E106" s="183"/>
      <c r="F106" s="152"/>
      <c r="G106" s="153"/>
    </row>
    <row r="107" spans="1:7" ht="13.8" thickBot="1" x14ac:dyDescent="0.3">
      <c r="A107" s="184"/>
      <c r="B107" s="53"/>
      <c r="C107" s="54"/>
      <c r="D107" s="185"/>
      <c r="E107" s="185"/>
      <c r="F107" s="186"/>
      <c r="G107" s="187"/>
    </row>
    <row r="108" spans="1:7" ht="13.8" thickBot="1" x14ac:dyDescent="0.3">
      <c r="A108" s="173"/>
      <c r="B108" s="12" t="s">
        <v>45</v>
      </c>
      <c r="C108" s="13" t="s">
        <v>1</v>
      </c>
      <c r="D108" s="175" t="s">
        <v>2</v>
      </c>
      <c r="E108" s="176" t="s">
        <v>3</v>
      </c>
      <c r="F108" s="59" t="s">
        <v>4</v>
      </c>
      <c r="G108" s="58" t="s">
        <v>5</v>
      </c>
    </row>
    <row r="109" spans="1:7" ht="13.8" thickBot="1" x14ac:dyDescent="0.3">
      <c r="A109" s="184"/>
      <c r="B109" s="311" t="s">
        <v>115</v>
      </c>
      <c r="C109" s="25">
        <v>819476.91</v>
      </c>
      <c r="D109" s="358">
        <v>3.62</v>
      </c>
      <c r="E109" s="197">
        <v>106.21979042</v>
      </c>
      <c r="F109" s="193">
        <v>7714.9173992300002</v>
      </c>
      <c r="G109" s="115" t="s">
        <v>42</v>
      </c>
    </row>
    <row r="110" spans="1:7" ht="13.8" thickBot="1" x14ac:dyDescent="0.3">
      <c r="A110" s="131"/>
      <c r="B110" s="195"/>
      <c r="C110" s="25"/>
      <c r="D110" s="178"/>
      <c r="E110" s="179"/>
      <c r="F110" s="180"/>
      <c r="G110" s="181"/>
    </row>
    <row r="111" spans="1:7" ht="13.8" thickBot="1" x14ac:dyDescent="0.3">
      <c r="A111" s="184"/>
      <c r="B111" s="182" t="s">
        <v>18</v>
      </c>
      <c r="C111" s="30">
        <f>SUM(C109:C110)</f>
        <v>819476.91</v>
      </c>
      <c r="D111" s="151"/>
      <c r="E111" s="183"/>
      <c r="F111" s="152"/>
      <c r="G111" s="153"/>
    </row>
    <row r="112" spans="1:7" ht="13.8" thickBot="1" x14ac:dyDescent="0.3">
      <c r="A112" s="184"/>
      <c r="B112" s="53"/>
      <c r="C112" s="54"/>
      <c r="D112" s="200"/>
      <c r="E112" s="200"/>
      <c r="F112" s="201"/>
      <c r="G112" s="202"/>
    </row>
    <row r="113" spans="1:7" ht="13.8" thickBot="1" x14ac:dyDescent="0.3">
      <c r="A113" s="671"/>
      <c r="B113" s="12" t="s">
        <v>45</v>
      </c>
      <c r="C113" s="13" t="s">
        <v>1</v>
      </c>
      <c r="D113" s="1" t="s">
        <v>2</v>
      </c>
      <c r="E113" s="13" t="s">
        <v>3</v>
      </c>
      <c r="F113" s="14" t="s">
        <v>4</v>
      </c>
      <c r="G113" s="13" t="s">
        <v>5</v>
      </c>
    </row>
    <row r="114" spans="1:7" ht="13.8" thickBot="1" x14ac:dyDescent="0.3">
      <c r="A114" s="672"/>
      <c r="B114" s="97" t="s">
        <v>113</v>
      </c>
      <c r="C114" s="98">
        <v>405574.36</v>
      </c>
      <c r="D114" s="360">
        <v>4.2300000000000004</v>
      </c>
      <c r="E114" s="125">
        <v>1.5010467000000001</v>
      </c>
      <c r="F114" s="22" t="s">
        <v>125</v>
      </c>
      <c r="G114" s="198" t="s">
        <v>25</v>
      </c>
    </row>
    <row r="115" spans="1:7" ht="13.8" thickBot="1" x14ac:dyDescent="0.3">
      <c r="A115" s="673"/>
      <c r="B115" s="12"/>
      <c r="C115" s="199"/>
      <c r="D115" s="145"/>
      <c r="E115" s="147"/>
      <c r="F115" s="146"/>
      <c r="G115" s="147"/>
    </row>
    <row r="116" spans="1:7" ht="13.8" thickBot="1" x14ac:dyDescent="0.3">
      <c r="A116" s="184"/>
      <c r="B116" s="29" t="s">
        <v>18</v>
      </c>
      <c r="C116" s="30">
        <f>SUM(C114:C115)</f>
        <v>405574.36</v>
      </c>
      <c r="D116" s="200"/>
      <c r="E116" s="200"/>
      <c r="F116" s="201"/>
      <c r="G116" s="202"/>
    </row>
    <row r="117" spans="1:7" ht="13.8" thickBot="1" x14ac:dyDescent="0.3">
      <c r="A117" s="184"/>
      <c r="B117" s="53"/>
      <c r="C117" s="54"/>
      <c r="D117" s="200"/>
      <c r="E117" s="200"/>
      <c r="F117" s="201"/>
      <c r="G117" s="202"/>
    </row>
    <row r="118" spans="1:7" ht="13.8" thickBot="1" x14ac:dyDescent="0.3">
      <c r="A118" s="674"/>
      <c r="B118" s="43" t="s">
        <v>45</v>
      </c>
      <c r="C118" s="13" t="s">
        <v>1</v>
      </c>
      <c r="D118" s="1" t="s">
        <v>2</v>
      </c>
      <c r="E118" s="13" t="s">
        <v>3</v>
      </c>
      <c r="F118" s="14" t="s">
        <v>4</v>
      </c>
      <c r="G118" s="13" t="s">
        <v>5</v>
      </c>
    </row>
    <row r="119" spans="1:7" ht="13.8" thickBot="1" x14ac:dyDescent="0.3">
      <c r="A119" s="675"/>
      <c r="B119" s="48" t="s">
        <v>57</v>
      </c>
      <c r="C119" s="44">
        <v>5695634.5700000003</v>
      </c>
      <c r="D119" s="358">
        <v>3.79</v>
      </c>
      <c r="E119" s="18" t="s">
        <v>342</v>
      </c>
      <c r="F119" s="18" t="s">
        <v>261</v>
      </c>
      <c r="G119" s="18" t="s">
        <v>42</v>
      </c>
    </row>
    <row r="120" spans="1:7" ht="13.8" thickBot="1" x14ac:dyDescent="0.3">
      <c r="A120" s="675"/>
      <c r="B120" s="43"/>
      <c r="C120" s="44"/>
      <c r="D120" s="86"/>
      <c r="E120" s="24"/>
      <c r="F120" s="24"/>
      <c r="G120" s="18"/>
    </row>
    <row r="121" spans="1:7" ht="13.8" thickBot="1" x14ac:dyDescent="0.3">
      <c r="A121" s="676"/>
      <c r="B121" s="279" t="s">
        <v>103</v>
      </c>
      <c r="C121" s="281" t="s">
        <v>1</v>
      </c>
      <c r="D121" s="282" t="s">
        <v>2</v>
      </c>
      <c r="E121" s="281" t="s">
        <v>3</v>
      </c>
      <c r="F121" s="283" t="s">
        <v>4</v>
      </c>
      <c r="G121" s="281" t="s">
        <v>5</v>
      </c>
    </row>
    <row r="122" spans="1:7" ht="13.8" thickBot="1" x14ac:dyDescent="0.3">
      <c r="A122" s="676"/>
      <c r="B122" s="208" t="s">
        <v>58</v>
      </c>
      <c r="C122" s="319">
        <v>1874905.97</v>
      </c>
      <c r="D122" s="380">
        <v>-0.03</v>
      </c>
      <c r="E122" s="309">
        <v>937.45298330000003</v>
      </c>
      <c r="F122" s="209">
        <v>2000</v>
      </c>
      <c r="G122" s="230" t="s">
        <v>80</v>
      </c>
    </row>
    <row r="123" spans="1:7" ht="13.8" thickBot="1" x14ac:dyDescent="0.3">
      <c r="A123" s="676"/>
      <c r="B123" s="327" t="s">
        <v>134</v>
      </c>
      <c r="C123" s="44">
        <v>3777410.13</v>
      </c>
      <c r="D123" s="385"/>
      <c r="E123" s="325">
        <v>1025.5292333</v>
      </c>
      <c r="F123" s="383">
        <v>3683.3763564300002</v>
      </c>
      <c r="G123" s="230" t="s">
        <v>80</v>
      </c>
    </row>
    <row r="124" spans="1:7" ht="13.8" thickBot="1" x14ac:dyDescent="0.3">
      <c r="A124" s="681"/>
      <c r="B124" s="291"/>
      <c r="C124" s="292"/>
      <c r="D124" s="293"/>
      <c r="E124" s="294"/>
      <c r="F124" s="326"/>
      <c r="G124" s="213"/>
    </row>
    <row r="125" spans="1:7" ht="13.8" thickBot="1" x14ac:dyDescent="0.3">
      <c r="A125" s="219"/>
      <c r="B125" s="77" t="s">
        <v>18</v>
      </c>
      <c r="C125" s="30">
        <f>SUM(C119+C122+C123)</f>
        <v>11347950.67</v>
      </c>
      <c r="D125" s="295"/>
      <c r="E125" s="296"/>
      <c r="F125" s="297"/>
      <c r="G125" s="298"/>
    </row>
    <row r="126" spans="1:7" ht="13.8" thickBot="1" x14ac:dyDescent="0.3">
      <c r="A126" s="289"/>
      <c r="B126" s="299"/>
      <c r="C126" s="300"/>
      <c r="D126" s="185"/>
      <c r="E126" s="185"/>
      <c r="F126" s="186"/>
      <c r="G126" s="187"/>
    </row>
    <row r="127" spans="1:7" ht="13.8" thickBot="1" x14ac:dyDescent="0.3">
      <c r="A127" s="674"/>
      <c r="B127" s="43" t="s">
        <v>45</v>
      </c>
      <c r="C127" s="13" t="s">
        <v>1</v>
      </c>
      <c r="D127" s="1" t="s">
        <v>2</v>
      </c>
      <c r="E127" s="13" t="s">
        <v>3</v>
      </c>
      <c r="F127" s="14" t="s">
        <v>4</v>
      </c>
      <c r="G127" s="13" t="s">
        <v>5</v>
      </c>
    </row>
    <row r="128" spans="1:7" ht="13.8" thickBot="1" x14ac:dyDescent="0.3">
      <c r="A128" s="675"/>
      <c r="B128" s="48" t="s">
        <v>59</v>
      </c>
      <c r="C128" s="25">
        <v>6888255.25</v>
      </c>
      <c r="D128" s="340">
        <v>-7.0000000000000007E-2</v>
      </c>
      <c r="E128" s="325">
        <v>1.3776510500000001</v>
      </c>
      <c r="F128" s="118">
        <v>5000000</v>
      </c>
      <c r="G128" s="115" t="s">
        <v>60</v>
      </c>
    </row>
    <row r="129" spans="1:8" ht="13.8" thickBot="1" x14ac:dyDescent="0.3">
      <c r="A129" s="675"/>
      <c r="B129" s="48" t="s">
        <v>61</v>
      </c>
      <c r="C129" s="25">
        <v>2150160.06</v>
      </c>
      <c r="D129" s="340">
        <v>-0.11</v>
      </c>
      <c r="E129" s="381">
        <v>1.0750800293345999</v>
      </c>
      <c r="F129" s="118">
        <v>2000000</v>
      </c>
      <c r="G129" s="115" t="s">
        <v>60</v>
      </c>
    </row>
    <row r="130" spans="1:8" ht="13.8" thickBot="1" x14ac:dyDescent="0.3">
      <c r="A130" s="675"/>
      <c r="B130" s="43" t="s">
        <v>62</v>
      </c>
      <c r="C130" s="25"/>
      <c r="D130" s="86"/>
      <c r="E130" s="118"/>
      <c r="F130" s="114"/>
      <c r="G130" s="115"/>
    </row>
    <row r="131" spans="1:8" ht="13.8" thickBot="1" x14ac:dyDescent="0.3">
      <c r="A131" s="677"/>
      <c r="B131" s="48" t="s">
        <v>63</v>
      </c>
      <c r="C131" s="25">
        <v>2482663.81</v>
      </c>
      <c r="D131" s="350">
        <v>1.18</v>
      </c>
      <c r="E131" s="118">
        <v>1.27128033</v>
      </c>
      <c r="F131" s="308" t="s">
        <v>311</v>
      </c>
      <c r="G131" s="115" t="s">
        <v>7</v>
      </c>
    </row>
    <row r="132" spans="1:8" ht="13.8" thickBot="1" x14ac:dyDescent="0.3">
      <c r="A132" s="219"/>
      <c r="B132" s="77" t="s">
        <v>18</v>
      </c>
      <c r="C132" s="30">
        <f>SUM(C128:C131)</f>
        <v>11521079.120000001</v>
      </c>
      <c r="D132" s="183"/>
      <c r="E132" s="183"/>
      <c r="F132" s="152"/>
      <c r="G132" s="153"/>
    </row>
    <row r="133" spans="1:8" ht="13.8" thickBot="1" x14ac:dyDescent="0.3">
      <c r="A133" s="289"/>
      <c r="B133" s="299"/>
      <c r="C133" s="135"/>
      <c r="D133" s="185"/>
      <c r="E133" s="185"/>
      <c r="F133" s="186"/>
      <c r="G133" s="187"/>
    </row>
    <row r="134" spans="1:8" ht="13.8" thickBot="1" x14ac:dyDescent="0.3">
      <c r="A134" s="184"/>
      <c r="B134" s="301" t="s">
        <v>62</v>
      </c>
      <c r="C134" s="58" t="s">
        <v>1</v>
      </c>
      <c r="D134" s="66" t="s">
        <v>2</v>
      </c>
      <c r="E134" s="58" t="s">
        <v>3</v>
      </c>
      <c r="F134" s="59" t="s">
        <v>4</v>
      </c>
      <c r="G134" s="58" t="s">
        <v>5</v>
      </c>
    </row>
    <row r="135" spans="1:8" ht="13.8" thickBot="1" x14ac:dyDescent="0.3">
      <c r="A135" s="184"/>
      <c r="B135" s="45" t="s">
        <v>126</v>
      </c>
      <c r="C135" s="44">
        <v>12397.43</v>
      </c>
      <c r="D135" s="340">
        <v>-96.74</v>
      </c>
      <c r="E135" s="18" t="s">
        <v>304</v>
      </c>
      <c r="F135" s="18" t="s">
        <v>305</v>
      </c>
      <c r="G135" s="24" t="s">
        <v>60</v>
      </c>
    </row>
    <row r="136" spans="1:8" ht="13.8" thickBot="1" x14ac:dyDescent="0.3">
      <c r="A136" s="184"/>
      <c r="B136" s="215"/>
      <c r="C136" s="216"/>
      <c r="D136" s="217"/>
      <c r="E136" s="218"/>
      <c r="F136" s="181"/>
      <c r="G136" s="181"/>
    </row>
    <row r="137" spans="1:8" ht="13.8" thickBot="1" x14ac:dyDescent="0.3">
      <c r="A137" s="219"/>
      <c r="B137" s="77" t="s">
        <v>18</v>
      </c>
      <c r="C137" s="30">
        <f>SUM(C135:C136)</f>
        <v>12397.43</v>
      </c>
      <c r="D137" s="183"/>
      <c r="E137" s="183"/>
      <c r="F137" s="152"/>
      <c r="G137" s="153"/>
    </row>
    <row r="138" spans="1:8" ht="13.8" thickBot="1" x14ac:dyDescent="0.3">
      <c r="A138" s="289"/>
      <c r="B138" s="299"/>
      <c r="C138" s="300"/>
      <c r="D138" s="185"/>
      <c r="E138" s="185"/>
      <c r="F138" s="186"/>
      <c r="G138" s="187"/>
    </row>
    <row r="139" spans="1:8" ht="13.8" thickBot="1" x14ac:dyDescent="0.3">
      <c r="A139" s="184"/>
      <c r="B139" s="301" t="s">
        <v>62</v>
      </c>
      <c r="C139" s="58" t="s">
        <v>1</v>
      </c>
      <c r="D139" s="66" t="s">
        <v>2</v>
      </c>
      <c r="E139" s="58" t="s">
        <v>3</v>
      </c>
      <c r="F139" s="59" t="s">
        <v>4</v>
      </c>
      <c r="G139" s="58" t="s">
        <v>5</v>
      </c>
    </row>
    <row r="140" spans="1:8" ht="13.8" thickBot="1" x14ac:dyDescent="0.3">
      <c r="A140" s="184"/>
      <c r="B140" s="45" t="s">
        <v>65</v>
      </c>
      <c r="C140" s="44">
        <v>2214815.15</v>
      </c>
      <c r="D140" s="350">
        <v>0.91</v>
      </c>
      <c r="E140" s="18" t="s">
        <v>345</v>
      </c>
      <c r="F140" s="18" t="s">
        <v>142</v>
      </c>
      <c r="G140" s="24" t="s">
        <v>30</v>
      </c>
      <c r="H140" s="22"/>
    </row>
    <row r="141" spans="1:8" ht="13.8" thickBot="1" x14ac:dyDescent="0.3">
      <c r="A141" s="184"/>
      <c r="B141" s="215"/>
      <c r="C141" s="216"/>
      <c r="D141" s="217"/>
      <c r="E141" s="218"/>
      <c r="F141" s="181"/>
      <c r="G141" s="181"/>
    </row>
    <row r="142" spans="1:8" ht="13.8" thickBot="1" x14ac:dyDescent="0.3">
      <c r="A142" s="203"/>
      <c r="B142" s="77" t="s">
        <v>18</v>
      </c>
      <c r="C142" s="30">
        <f>SUM(C140:C141)</f>
        <v>2214815.15</v>
      </c>
      <c r="D142" s="183"/>
      <c r="E142" s="183"/>
      <c r="F142" s="152"/>
      <c r="G142" s="153"/>
    </row>
    <row r="143" spans="1:8" ht="13.8" thickBot="1" x14ac:dyDescent="0.3">
      <c r="A143" s="289"/>
      <c r="B143" s="299"/>
      <c r="C143" s="300"/>
      <c r="D143" s="185"/>
      <c r="E143" s="185"/>
      <c r="F143" s="186"/>
      <c r="G143" s="187"/>
    </row>
    <row r="144" spans="1:8" ht="13.8" thickBot="1" x14ac:dyDescent="0.3">
      <c r="A144" s="203"/>
      <c r="B144" s="43" t="s">
        <v>66</v>
      </c>
      <c r="C144" s="13" t="s">
        <v>1</v>
      </c>
      <c r="D144" s="1" t="s">
        <v>2</v>
      </c>
      <c r="E144" s="13" t="s">
        <v>3</v>
      </c>
      <c r="F144" s="14" t="s">
        <v>4</v>
      </c>
      <c r="G144" s="13" t="s">
        <v>5</v>
      </c>
    </row>
    <row r="145" spans="1:7" ht="13.8" thickBot="1" x14ac:dyDescent="0.3">
      <c r="A145" s="204"/>
      <c r="B145" s="48" t="s">
        <v>67</v>
      </c>
      <c r="C145" s="44">
        <v>2111471.0299999998</v>
      </c>
      <c r="D145" s="358">
        <v>5.6</v>
      </c>
      <c r="E145" s="18" t="s">
        <v>343</v>
      </c>
      <c r="F145" s="18" t="s">
        <v>308</v>
      </c>
      <c r="G145" s="24" t="s">
        <v>25</v>
      </c>
    </row>
    <row r="146" spans="1:7" ht="13.8" thickBot="1" x14ac:dyDescent="0.3">
      <c r="A146" s="205"/>
      <c r="B146" s="210"/>
      <c r="C146" s="211"/>
      <c r="D146" s="177"/>
      <c r="E146" s="212"/>
      <c r="F146" s="213"/>
      <c r="G146" s="213"/>
    </row>
    <row r="147" spans="1:7" ht="13.8" thickBot="1" x14ac:dyDescent="0.3">
      <c r="A147" s="184"/>
      <c r="B147" s="29" t="s">
        <v>18</v>
      </c>
      <c r="C147" s="207">
        <f>SUM(C145:C146)</f>
        <v>2111471.0299999998</v>
      </c>
      <c r="D147" s="200"/>
      <c r="E147" s="200"/>
      <c r="F147" s="201"/>
      <c r="G147" s="202"/>
    </row>
    <row r="148" spans="1:7" ht="13.8" thickBot="1" x14ac:dyDescent="0.3">
      <c r="A148" s="184"/>
      <c r="B148" s="53"/>
      <c r="C148" s="54"/>
      <c r="D148" s="200"/>
      <c r="E148" s="200"/>
      <c r="F148" s="201"/>
      <c r="G148" s="202"/>
    </row>
    <row r="149" spans="1:7" ht="13.8" thickBot="1" x14ac:dyDescent="0.3">
      <c r="A149" s="203"/>
      <c r="B149" s="43" t="s">
        <v>66</v>
      </c>
      <c r="C149" s="13" t="s">
        <v>1</v>
      </c>
      <c r="D149" s="1" t="s">
        <v>2</v>
      </c>
      <c r="E149" s="13" t="s">
        <v>3</v>
      </c>
      <c r="F149" s="14" t="s">
        <v>4</v>
      </c>
      <c r="G149" s="13" t="s">
        <v>5</v>
      </c>
    </row>
    <row r="150" spans="1:7" ht="13.8" thickBot="1" x14ac:dyDescent="0.3">
      <c r="A150" s="204"/>
      <c r="B150" s="307" t="s">
        <v>84</v>
      </c>
      <c r="C150" s="44">
        <v>2965453.14</v>
      </c>
      <c r="D150" s="358">
        <v>3.39</v>
      </c>
      <c r="E150" s="18" t="s">
        <v>344</v>
      </c>
      <c r="F150" s="24" t="s">
        <v>104</v>
      </c>
      <c r="G150" s="24" t="s">
        <v>42</v>
      </c>
    </row>
    <row r="151" spans="1:7" ht="13.8" thickBot="1" x14ac:dyDescent="0.3">
      <c r="A151" s="184"/>
      <c r="B151" s="29" t="s">
        <v>18</v>
      </c>
      <c r="C151" s="207">
        <f>C150</f>
        <v>2965453.14</v>
      </c>
      <c r="D151" s="200"/>
      <c r="E151" s="200"/>
      <c r="F151" s="201"/>
      <c r="G151" s="202"/>
    </row>
    <row r="152" spans="1:7" ht="13.8" thickBot="1" x14ac:dyDescent="0.3">
      <c r="A152" s="184"/>
      <c r="B152" s="53"/>
      <c r="C152" s="54"/>
      <c r="D152" s="200"/>
      <c r="E152" s="200"/>
      <c r="F152" s="201"/>
      <c r="G152" s="202"/>
    </row>
    <row r="153" spans="1:7" ht="13.8" thickBot="1" x14ac:dyDescent="0.3">
      <c r="A153" s="203"/>
      <c r="B153" s="236" t="s">
        <v>66</v>
      </c>
      <c r="C153" s="13" t="s">
        <v>1</v>
      </c>
      <c r="D153" s="1" t="s">
        <v>2</v>
      </c>
      <c r="E153" s="13" t="s">
        <v>3</v>
      </c>
      <c r="F153" s="14" t="s">
        <v>4</v>
      </c>
      <c r="G153" s="13" t="s">
        <v>5</v>
      </c>
    </row>
    <row r="154" spans="1:7" ht="13.8" thickBot="1" x14ac:dyDescent="0.3">
      <c r="A154" s="204"/>
      <c r="B154" s="112" t="s">
        <v>86</v>
      </c>
      <c r="C154" s="25">
        <v>906694.28</v>
      </c>
      <c r="D154" s="340">
        <v>0.57899999999999996</v>
      </c>
      <c r="E154" s="118">
        <v>0.82705450000000003</v>
      </c>
      <c r="F154" s="310">
        <v>1089978.297</v>
      </c>
      <c r="G154" s="24" t="s">
        <v>42</v>
      </c>
    </row>
    <row r="155" spans="1:7" ht="13.8" thickBot="1" x14ac:dyDescent="0.3">
      <c r="A155" s="205"/>
      <c r="B155" s="237"/>
      <c r="C155" s="211"/>
      <c r="D155" s="177"/>
      <c r="E155" s="212"/>
      <c r="F155" s="213"/>
      <c r="G155" s="213"/>
    </row>
    <row r="156" spans="1:7" ht="13.8" thickBot="1" x14ac:dyDescent="0.3">
      <c r="A156" s="184"/>
      <c r="B156" s="29" t="s">
        <v>18</v>
      </c>
      <c r="C156" s="207">
        <f>SUM(C154:C155)</f>
        <v>906694.28</v>
      </c>
      <c r="D156" s="200"/>
      <c r="E156" s="200"/>
      <c r="F156" s="201"/>
      <c r="G156" s="202"/>
    </row>
    <row r="157" spans="1:7" ht="13.8" thickBot="1" x14ac:dyDescent="0.3">
      <c r="A157" s="184"/>
      <c r="B157" s="53"/>
      <c r="C157" s="54"/>
      <c r="D157" s="200"/>
      <c r="E157" s="200"/>
      <c r="F157" s="201"/>
      <c r="G157" s="202"/>
    </row>
    <row r="158" spans="1:7" ht="13.8" thickBot="1" x14ac:dyDescent="0.3">
      <c r="A158" s="224"/>
      <c r="B158" s="386" t="s">
        <v>287</v>
      </c>
      <c r="C158" s="388">
        <v>232703603.90000001</v>
      </c>
      <c r="D158" s="226"/>
      <c r="E158" s="227"/>
      <c r="F158" s="227"/>
      <c r="G158" s="228"/>
    </row>
    <row r="159" spans="1:7" x14ac:dyDescent="0.25">
      <c r="C159" s="376"/>
    </row>
    <row r="160" spans="1:7" x14ac:dyDescent="0.25">
      <c r="C160" s="376"/>
    </row>
    <row r="161" spans="2:3" x14ac:dyDescent="0.25">
      <c r="C161" s="387"/>
    </row>
    <row r="162" spans="2:3" x14ac:dyDescent="0.25">
      <c r="C162" s="376"/>
    </row>
    <row r="164" spans="2:3" x14ac:dyDescent="0.25">
      <c r="B164" s="376"/>
    </row>
    <row r="165" spans="2:3" x14ac:dyDescent="0.25">
      <c r="B165" s="376"/>
    </row>
  </sheetData>
  <mergeCells count="5">
    <mergeCell ref="A54:A56"/>
    <mergeCell ref="A113:A115"/>
    <mergeCell ref="A118:A120"/>
    <mergeCell ref="A121:A124"/>
    <mergeCell ref="A127:A131"/>
  </mergeCells>
  <pageMargins left="0.7" right="0.7" top="0.75" bottom="0.75" header="0.3" footer="0.3"/>
  <pageSetup paperSize="9" orientation="landscape" vertic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3"/>
  <sheetViews>
    <sheetView topLeftCell="A32" workbookViewId="0">
      <selection activeCell="E147" sqref="E147"/>
    </sheetView>
  </sheetViews>
  <sheetFormatPr defaultRowHeight="13.2" x14ac:dyDescent="0.25"/>
  <cols>
    <col min="1" max="1" width="11" customWidth="1"/>
    <col min="2" max="2" width="48.44140625" customWidth="1"/>
    <col min="3" max="3" width="14.88671875" customWidth="1"/>
    <col min="4" max="4" width="7.5546875" customWidth="1"/>
    <col min="5" max="5" width="17.5546875" customWidth="1"/>
    <col min="6" max="6" width="15.6640625" customWidth="1"/>
    <col min="7" max="7" width="18.5546875" customWidth="1"/>
    <col min="8" max="8" width="9.109375" customWidth="1"/>
    <col min="11" max="11" width="9.109375" customWidth="1"/>
  </cols>
  <sheetData>
    <row r="1" spans="1:9" ht="13.8" thickBot="1" x14ac:dyDescent="0.3">
      <c r="A1" s="1" t="s">
        <v>144</v>
      </c>
      <c r="B1" s="2"/>
      <c r="C1" s="2"/>
      <c r="D1" s="2"/>
      <c r="E1" s="2"/>
      <c r="F1" s="2"/>
      <c r="G1" s="3"/>
    </row>
    <row r="2" spans="1:9" ht="17.399999999999999" x14ac:dyDescent="0.3">
      <c r="A2" s="4"/>
      <c r="B2" s="5"/>
      <c r="C2" s="6" t="s">
        <v>350</v>
      </c>
      <c r="D2" s="5"/>
      <c r="E2" s="7" t="s">
        <v>0</v>
      </c>
      <c r="F2" s="7"/>
      <c r="G2" s="7"/>
    </row>
    <row r="3" spans="1:9" ht="16.2" thickBot="1" x14ac:dyDescent="0.35">
      <c r="A3" s="8"/>
      <c r="B3" s="8"/>
      <c r="C3" s="9"/>
      <c r="F3" s="10"/>
      <c r="G3" s="11"/>
    </row>
    <row r="4" spans="1:9" ht="13.8" thickBot="1" x14ac:dyDescent="0.3">
      <c r="A4" s="303"/>
      <c r="B4" s="206" t="s">
        <v>102</v>
      </c>
      <c r="C4" s="255" t="s">
        <v>1</v>
      </c>
      <c r="D4" s="271" t="s">
        <v>2</v>
      </c>
      <c r="E4" s="255" t="s">
        <v>3</v>
      </c>
      <c r="F4" s="269" t="s">
        <v>4</v>
      </c>
      <c r="G4" s="272" t="s">
        <v>5</v>
      </c>
    </row>
    <row r="5" spans="1:9" ht="13.8" thickBot="1" x14ac:dyDescent="0.3">
      <c r="A5" s="42"/>
      <c r="B5" s="16" t="s">
        <v>6</v>
      </c>
      <c r="C5" s="17">
        <v>11974619.449999999</v>
      </c>
      <c r="D5" s="355">
        <v>1.1414</v>
      </c>
      <c r="E5" s="231">
        <v>2.5120945240000001</v>
      </c>
      <c r="F5" s="18" t="s">
        <v>365</v>
      </c>
      <c r="G5" s="18" t="s">
        <v>7</v>
      </c>
    </row>
    <row r="6" spans="1:9" ht="13.8" thickBot="1" x14ac:dyDescent="0.3">
      <c r="A6" s="42"/>
      <c r="B6" s="19" t="s">
        <v>8</v>
      </c>
      <c r="C6" s="27">
        <v>1214757</v>
      </c>
      <c r="D6" s="371">
        <v>1.1216999999999999</v>
      </c>
      <c r="E6" s="22" t="s">
        <v>366</v>
      </c>
      <c r="F6" s="22" t="s">
        <v>106</v>
      </c>
      <c r="G6" s="22" t="s">
        <v>9</v>
      </c>
      <c r="H6" s="402"/>
      <c r="I6" s="422"/>
    </row>
    <row r="7" spans="1:9" ht="13.8" thickBot="1" x14ac:dyDescent="0.3">
      <c r="A7" s="42"/>
      <c r="B7" s="23" t="s">
        <v>10</v>
      </c>
      <c r="C7" s="17">
        <v>8890822.9600000009</v>
      </c>
      <c r="D7" s="369">
        <v>1.1067</v>
      </c>
      <c r="E7" s="18" t="s">
        <v>367</v>
      </c>
      <c r="F7" s="18" t="s">
        <v>118</v>
      </c>
      <c r="G7" s="18" t="s">
        <v>9</v>
      </c>
      <c r="H7" s="402"/>
      <c r="I7" s="422"/>
    </row>
    <row r="8" spans="1:9" ht="13.8" thickBot="1" x14ac:dyDescent="0.3">
      <c r="A8" s="42"/>
      <c r="B8" s="19" t="s">
        <v>11</v>
      </c>
      <c r="C8" s="17">
        <v>12504243.460000001</v>
      </c>
      <c r="D8" s="355">
        <v>0.91310000000000002</v>
      </c>
      <c r="E8" s="18" t="s">
        <v>362</v>
      </c>
      <c r="F8" s="18" t="s">
        <v>364</v>
      </c>
      <c r="G8" s="18" t="s">
        <v>12</v>
      </c>
      <c r="H8" s="402"/>
      <c r="I8" s="422"/>
    </row>
    <row r="9" spans="1:9" ht="13.8" thickBot="1" x14ac:dyDescent="0.3">
      <c r="A9" s="42"/>
      <c r="B9" s="19" t="s">
        <v>13</v>
      </c>
      <c r="C9" s="17">
        <v>770473.61</v>
      </c>
      <c r="D9" s="355">
        <v>0.91310000000000002</v>
      </c>
      <c r="E9" s="18" t="s">
        <v>362</v>
      </c>
      <c r="F9" s="18" t="s">
        <v>14</v>
      </c>
      <c r="G9" s="18" t="s">
        <v>12</v>
      </c>
      <c r="H9" s="402"/>
      <c r="I9" s="422"/>
    </row>
    <row r="10" spans="1:9" ht="13.8" thickBot="1" x14ac:dyDescent="0.3">
      <c r="A10" s="254"/>
      <c r="B10" s="19" t="s">
        <v>15</v>
      </c>
      <c r="C10" s="20">
        <v>1749237.03</v>
      </c>
      <c r="D10" s="355">
        <v>0.91310000000000002</v>
      </c>
      <c r="E10" s="18" t="s">
        <v>362</v>
      </c>
      <c r="F10" s="22" t="s">
        <v>363</v>
      </c>
      <c r="G10" s="22" t="s">
        <v>12</v>
      </c>
      <c r="H10" s="402"/>
      <c r="I10" s="422"/>
    </row>
    <row r="11" spans="1:9" ht="13.8" thickBot="1" x14ac:dyDescent="0.3">
      <c r="A11" s="263"/>
      <c r="B11" s="306" t="s">
        <v>99</v>
      </c>
      <c r="C11" s="264"/>
      <c r="D11" s="268"/>
      <c r="E11" s="261"/>
      <c r="F11" s="270"/>
      <c r="G11" s="262"/>
      <c r="H11" s="401"/>
      <c r="I11" s="422"/>
    </row>
    <row r="12" spans="1:9" ht="13.8" thickBot="1" x14ac:dyDescent="0.3">
      <c r="A12" s="37"/>
      <c r="B12" s="16" t="s">
        <v>16</v>
      </c>
      <c r="C12" s="27">
        <v>2038771.43</v>
      </c>
      <c r="D12" s="370" t="s">
        <v>368</v>
      </c>
      <c r="E12" s="22" t="s">
        <v>369</v>
      </c>
      <c r="F12" s="22" t="s">
        <v>17</v>
      </c>
      <c r="G12" s="22" t="s">
        <v>117</v>
      </c>
      <c r="H12" s="402"/>
      <c r="I12" s="422"/>
    </row>
    <row r="13" spans="1:9" ht="13.8" thickBot="1" x14ac:dyDescent="0.3">
      <c r="A13" s="321"/>
      <c r="B13" s="306" t="s">
        <v>99</v>
      </c>
      <c r="C13" s="264"/>
      <c r="D13" s="268"/>
      <c r="E13" s="261"/>
      <c r="F13" s="270"/>
      <c r="G13" s="262"/>
      <c r="I13" s="422"/>
    </row>
    <row r="14" spans="1:9" ht="13.8" thickBot="1" x14ac:dyDescent="0.3">
      <c r="A14" s="321"/>
      <c r="B14" s="99" t="s">
        <v>46</v>
      </c>
      <c r="C14" s="25">
        <v>617585.16</v>
      </c>
      <c r="D14" s="345">
        <v>-0.33</v>
      </c>
      <c r="E14" s="118">
        <v>935.73508879999997</v>
      </c>
      <c r="F14" s="127">
        <v>660</v>
      </c>
      <c r="G14" s="115" t="s">
        <v>22</v>
      </c>
      <c r="I14" s="422"/>
    </row>
    <row r="15" spans="1:9" ht="13.8" thickBot="1" x14ac:dyDescent="0.3">
      <c r="A15" s="28"/>
      <c r="B15" s="29" t="s">
        <v>18</v>
      </c>
      <c r="C15" s="30">
        <f>SUM(C5,C6,C7,C8,C9,C10,C12,C14)</f>
        <v>39760510.100000001</v>
      </c>
      <c r="D15" s="31"/>
      <c r="E15" s="32"/>
      <c r="F15" s="33"/>
      <c r="G15" s="34"/>
      <c r="I15" s="422"/>
    </row>
    <row r="16" spans="1:9" ht="13.8" thickBot="1" x14ac:dyDescent="0.3">
      <c r="A16" s="28"/>
      <c r="B16" s="53"/>
      <c r="C16" s="54"/>
      <c r="D16" s="316"/>
      <c r="E16" s="132"/>
      <c r="F16" s="317"/>
      <c r="G16" s="318"/>
      <c r="I16" s="422"/>
    </row>
    <row r="17" spans="1:10" ht="13.8" thickBot="1" x14ac:dyDescent="0.3">
      <c r="A17" s="304"/>
      <c r="B17" s="260" t="s">
        <v>101</v>
      </c>
      <c r="C17" s="255" t="s">
        <v>1</v>
      </c>
      <c r="D17" s="336" t="s">
        <v>2</v>
      </c>
      <c r="E17" s="255" t="s">
        <v>3</v>
      </c>
      <c r="F17" s="269" t="s">
        <v>4</v>
      </c>
      <c r="G17" s="255" t="s">
        <v>5</v>
      </c>
      <c r="I17" s="422"/>
    </row>
    <row r="18" spans="1:10" ht="13.8" thickBot="1" x14ac:dyDescent="0.3">
      <c r="A18" s="305"/>
      <c r="B18" s="16" t="s">
        <v>120</v>
      </c>
      <c r="C18" s="335">
        <v>4306071.26</v>
      </c>
      <c r="D18" s="352">
        <v>0.93779999999999997</v>
      </c>
      <c r="E18" s="392">
        <v>2.1883300000000001</v>
      </c>
      <c r="F18" s="262" t="s">
        <v>132</v>
      </c>
      <c r="G18" s="255"/>
      <c r="H18" s="401"/>
      <c r="I18" s="422"/>
    </row>
    <row r="19" spans="1:10" ht="13.8" thickBot="1" x14ac:dyDescent="0.3">
      <c r="A19" s="252"/>
      <c r="B19" s="253" t="s">
        <v>19</v>
      </c>
      <c r="C19" s="39">
        <v>37617027.340000004</v>
      </c>
      <c r="D19" s="372">
        <v>1.0711999999999999</v>
      </c>
      <c r="E19" s="41" t="s">
        <v>373</v>
      </c>
      <c r="F19" s="70" t="s">
        <v>73</v>
      </c>
      <c r="G19" s="41" t="s">
        <v>7</v>
      </c>
      <c r="H19" s="402"/>
      <c r="I19" s="422"/>
    </row>
    <row r="20" spans="1:10" ht="13.8" thickBot="1" x14ac:dyDescent="0.3">
      <c r="A20" s="38"/>
      <c r="B20" s="253" t="s">
        <v>20</v>
      </c>
      <c r="C20" s="39">
        <v>5963036</v>
      </c>
      <c r="D20" s="372">
        <v>0.85419999999999996</v>
      </c>
      <c r="E20" s="41" t="s">
        <v>370</v>
      </c>
      <c r="F20" s="41" t="s">
        <v>21</v>
      </c>
      <c r="G20" s="40" t="s">
        <v>22</v>
      </c>
      <c r="H20" s="402"/>
      <c r="I20" s="422"/>
    </row>
    <row r="21" spans="1:10" ht="13.8" thickBot="1" x14ac:dyDescent="0.3">
      <c r="A21" s="38"/>
      <c r="B21" s="323" t="s">
        <v>374</v>
      </c>
      <c r="C21" s="393">
        <v>1105376.8</v>
      </c>
      <c r="D21" s="394">
        <v>0.85019999999999996</v>
      </c>
      <c r="E21" s="22" t="s">
        <v>375</v>
      </c>
      <c r="F21" s="22" t="s">
        <v>376</v>
      </c>
      <c r="G21" s="21"/>
      <c r="H21" s="403"/>
      <c r="I21" s="422"/>
    </row>
    <row r="22" spans="1:10" ht="13.8" thickBot="1" x14ac:dyDescent="0.3">
      <c r="A22" s="263"/>
      <c r="B22" s="206" t="s">
        <v>100</v>
      </c>
      <c r="C22" s="266"/>
      <c r="D22" s="267"/>
      <c r="E22" s="262"/>
      <c r="F22" s="262"/>
      <c r="G22" s="262"/>
      <c r="H22" s="401"/>
      <c r="I22" s="422"/>
    </row>
    <row r="23" spans="1:10" ht="13.8" thickBot="1" x14ac:dyDescent="0.3">
      <c r="A23" s="42"/>
      <c r="B23" s="23" t="s">
        <v>23</v>
      </c>
      <c r="C23" s="20">
        <v>3285868.7</v>
      </c>
      <c r="D23" s="370" t="s">
        <v>371</v>
      </c>
      <c r="E23" s="22" t="s">
        <v>372</v>
      </c>
      <c r="F23" s="22" t="s">
        <v>139</v>
      </c>
      <c r="G23" s="21" t="s">
        <v>22</v>
      </c>
      <c r="H23" s="402"/>
      <c r="I23" s="422"/>
    </row>
    <row r="24" spans="1:10" ht="13.8" thickBot="1" x14ac:dyDescent="0.3">
      <c r="A24" s="263"/>
      <c r="B24" s="206" t="s">
        <v>99</v>
      </c>
      <c r="C24" s="264"/>
      <c r="D24" s="265"/>
      <c r="E24" s="262" t="s">
        <v>0</v>
      </c>
      <c r="F24" s="262"/>
      <c r="G24" s="262"/>
      <c r="H24" s="401"/>
      <c r="I24" s="422"/>
    </row>
    <row r="25" spans="1:10" ht="13.8" thickBot="1" x14ac:dyDescent="0.3">
      <c r="A25" s="42"/>
      <c r="B25" s="16" t="s">
        <v>24</v>
      </c>
      <c r="C25" s="44">
        <v>2106953.04</v>
      </c>
      <c r="D25" s="343">
        <v>-0.9</v>
      </c>
      <c r="E25" s="61" t="s">
        <v>351</v>
      </c>
      <c r="F25" s="61" t="s">
        <v>121</v>
      </c>
      <c r="G25" s="47" t="s">
        <v>25</v>
      </c>
      <c r="H25" s="402"/>
      <c r="I25" s="422"/>
    </row>
    <row r="26" spans="1:10" ht="13.8" thickBot="1" x14ac:dyDescent="0.3">
      <c r="A26" s="42"/>
      <c r="B26" s="12" t="s">
        <v>26</v>
      </c>
      <c r="C26" s="44"/>
      <c r="D26" s="315"/>
      <c r="E26" s="47"/>
      <c r="F26" s="47"/>
      <c r="G26" s="47"/>
      <c r="H26" s="401"/>
      <c r="I26" s="422"/>
    </row>
    <row r="27" spans="1:10" ht="13.8" thickBot="1" x14ac:dyDescent="0.3">
      <c r="A27" s="254"/>
      <c r="B27" s="19" t="s">
        <v>27</v>
      </c>
      <c r="C27" s="44">
        <v>1993640</v>
      </c>
      <c r="D27" s="349"/>
      <c r="E27" s="61" t="s">
        <v>359</v>
      </c>
      <c r="F27" s="61" t="s">
        <v>360</v>
      </c>
      <c r="G27" s="47" t="s">
        <v>80</v>
      </c>
      <c r="H27" s="402"/>
      <c r="I27" s="422"/>
    </row>
    <row r="28" spans="1:10" ht="13.8" thickBot="1" x14ac:dyDescent="0.3">
      <c r="A28" s="28"/>
      <c r="B28" s="29" t="s">
        <v>18</v>
      </c>
      <c r="C28" s="50">
        <f>SUM(C18,C19,C20,C21,C23,C25,C27)</f>
        <v>56377973.140000001</v>
      </c>
      <c r="D28" s="51"/>
      <c r="E28" s="52"/>
      <c r="F28" s="52"/>
      <c r="G28" s="34"/>
      <c r="H28" s="401"/>
    </row>
    <row r="29" spans="1:10" ht="13.8" thickBot="1" x14ac:dyDescent="0.3">
      <c r="A29" s="28"/>
      <c r="B29" s="53"/>
      <c r="C29" s="54"/>
      <c r="D29" s="55"/>
      <c r="E29" s="56"/>
      <c r="F29" s="56"/>
      <c r="G29" s="57"/>
      <c r="H29" s="401"/>
    </row>
    <row r="30" spans="1:10" ht="13.8" thickBot="1" x14ac:dyDescent="0.3">
      <c r="A30" s="305"/>
      <c r="B30" s="260" t="s">
        <v>96</v>
      </c>
      <c r="C30" s="255" t="s">
        <v>1</v>
      </c>
      <c r="D30" s="261" t="s">
        <v>2</v>
      </c>
      <c r="E30" s="257" t="s">
        <v>3</v>
      </c>
      <c r="F30" s="258" t="s">
        <v>4</v>
      </c>
      <c r="G30" s="257" t="s">
        <v>5</v>
      </c>
      <c r="H30" s="401"/>
    </row>
    <row r="31" spans="1:10" ht="13.8" thickBot="1" x14ac:dyDescent="0.3">
      <c r="A31" s="38"/>
      <c r="B31" s="97" t="s">
        <v>98</v>
      </c>
      <c r="C31" s="98">
        <v>4574856.8099999996</v>
      </c>
      <c r="D31" s="378">
        <v>3.73</v>
      </c>
      <c r="E31" s="22" t="s">
        <v>378</v>
      </c>
      <c r="F31" s="22" t="s">
        <v>133</v>
      </c>
      <c r="G31" s="21" t="s">
        <v>28</v>
      </c>
      <c r="H31" s="402"/>
      <c r="I31" s="422"/>
      <c r="J31" s="422"/>
    </row>
    <row r="32" spans="1:10" ht="13.8" thickBot="1" x14ac:dyDescent="0.3">
      <c r="A32" s="37"/>
      <c r="B32" s="16"/>
      <c r="C32" s="44"/>
      <c r="D32" s="46"/>
      <c r="E32" s="61"/>
      <c r="F32" s="47"/>
      <c r="G32" s="61"/>
      <c r="I32" s="422"/>
      <c r="J32" s="422"/>
    </row>
    <row r="33" spans="1:10" ht="13.8" thickBot="1" x14ac:dyDescent="0.3">
      <c r="A33" s="62"/>
      <c r="B33" s="63" t="s">
        <v>18</v>
      </c>
      <c r="C33" s="30">
        <f>SUM(C31:C32)</f>
        <v>4574856.8099999996</v>
      </c>
      <c r="D33" s="64"/>
      <c r="E33" s="52"/>
      <c r="F33" s="52"/>
      <c r="G33" s="34"/>
      <c r="I33" s="422"/>
      <c r="J33" s="422"/>
    </row>
    <row r="34" spans="1:10" ht="13.8" thickBot="1" x14ac:dyDescent="0.3">
      <c r="A34" s="62"/>
      <c r="B34" s="53"/>
      <c r="C34" s="54"/>
      <c r="D34" s="65"/>
      <c r="E34" s="56"/>
      <c r="F34" s="56"/>
      <c r="G34" s="57"/>
      <c r="I34" s="422"/>
      <c r="J34" s="422"/>
    </row>
    <row r="35" spans="1:10" ht="13.8" thickBot="1" x14ac:dyDescent="0.3">
      <c r="A35" s="252"/>
      <c r="B35" s="12" t="s">
        <v>128</v>
      </c>
      <c r="C35" s="238" t="s">
        <v>1</v>
      </c>
      <c r="D35" s="284" t="s">
        <v>2</v>
      </c>
      <c r="E35" s="238" t="s">
        <v>3</v>
      </c>
      <c r="F35" s="285" t="s">
        <v>4</v>
      </c>
      <c r="G35" s="238" t="s">
        <v>5</v>
      </c>
      <c r="I35" s="422"/>
      <c r="J35" s="422"/>
    </row>
    <row r="36" spans="1:10" ht="13.8" thickBot="1" x14ac:dyDescent="0.3">
      <c r="A36" s="38"/>
      <c r="B36" s="302" t="s">
        <v>129</v>
      </c>
      <c r="C36" s="68">
        <v>2941600.6</v>
      </c>
      <c r="D36" s="357">
        <v>0.8</v>
      </c>
      <c r="E36" s="70" t="s">
        <v>385</v>
      </c>
      <c r="F36" s="70" t="s">
        <v>32</v>
      </c>
      <c r="G36" s="69" t="s">
        <v>30</v>
      </c>
      <c r="H36" s="402"/>
      <c r="I36" s="422"/>
      <c r="J36" s="422"/>
    </row>
    <row r="37" spans="1:10" ht="13.8" thickBot="1" x14ac:dyDescent="0.3">
      <c r="A37" s="38"/>
      <c r="B37" s="63" t="s">
        <v>18</v>
      </c>
      <c r="C37" s="30">
        <f>SUM(C34:C36)</f>
        <v>2941600.6</v>
      </c>
      <c r="D37" s="64"/>
      <c r="E37" s="52"/>
      <c r="F37" s="52"/>
      <c r="G37" s="34"/>
      <c r="H37" s="401"/>
      <c r="I37" s="422"/>
      <c r="J37" s="422"/>
    </row>
    <row r="38" spans="1:10" ht="13.8" thickBot="1" x14ac:dyDescent="0.3">
      <c r="A38" s="38"/>
      <c r="B38" s="67" t="s">
        <v>74</v>
      </c>
      <c r="C38" s="68">
        <v>8372.0300000000007</v>
      </c>
      <c r="D38" s="344">
        <v>-70.22</v>
      </c>
      <c r="E38" s="70" t="s">
        <v>386</v>
      </c>
      <c r="F38" s="69" t="s">
        <v>75</v>
      </c>
      <c r="G38" s="69" t="s">
        <v>30</v>
      </c>
      <c r="H38" s="402"/>
      <c r="I38" s="422"/>
      <c r="J38" s="422"/>
    </row>
    <row r="39" spans="1:10" ht="13.8" thickBot="1" x14ac:dyDescent="0.3">
      <c r="A39" s="37"/>
      <c r="B39" s="67" t="s">
        <v>76</v>
      </c>
      <c r="C39" s="68">
        <v>15744.43</v>
      </c>
      <c r="D39" s="344">
        <v>-70.22</v>
      </c>
      <c r="E39" s="70" t="s">
        <v>387</v>
      </c>
      <c r="F39" s="70" t="s">
        <v>140</v>
      </c>
      <c r="G39" s="69" t="s">
        <v>30</v>
      </c>
      <c r="H39" s="402"/>
      <c r="I39" s="422"/>
      <c r="J39" s="422"/>
    </row>
    <row r="40" spans="1:10" ht="13.8" thickBot="1" x14ac:dyDescent="0.3">
      <c r="A40" s="15"/>
      <c r="B40" s="67" t="s">
        <v>77</v>
      </c>
      <c r="C40" s="98">
        <v>16646.2</v>
      </c>
      <c r="D40" s="341">
        <v>-70.22</v>
      </c>
      <c r="E40" s="375">
        <v>88.992814879999997</v>
      </c>
      <c r="F40" s="21" t="s">
        <v>31</v>
      </c>
      <c r="G40" s="125" t="s">
        <v>30</v>
      </c>
      <c r="H40" s="402"/>
      <c r="I40" s="422"/>
      <c r="J40" s="422"/>
    </row>
    <row r="41" spans="1:10" ht="13.8" thickBot="1" x14ac:dyDescent="0.3">
      <c r="A41" s="322"/>
      <c r="B41" s="63" t="s">
        <v>18</v>
      </c>
      <c r="C41" s="30">
        <f>SUM(C38:C40)</f>
        <v>40762.660000000003</v>
      </c>
      <c r="D41" s="64"/>
      <c r="E41" s="52"/>
      <c r="F41" s="52"/>
      <c r="G41" s="34"/>
      <c r="H41" s="401"/>
      <c r="I41" s="422"/>
      <c r="J41" s="422"/>
    </row>
    <row r="42" spans="1:10" ht="13.8" thickBot="1" x14ac:dyDescent="0.3">
      <c r="A42" s="219"/>
      <c r="B42" s="116" t="s">
        <v>127</v>
      </c>
      <c r="C42" s="30">
        <f>SUM(C37,C41)</f>
        <v>2982363.2600000002</v>
      </c>
      <c r="D42" s="288"/>
      <c r="E42" s="52"/>
      <c r="F42" s="52"/>
      <c r="G42" s="34"/>
      <c r="H42" s="401"/>
      <c r="I42" s="422"/>
      <c r="J42" s="422"/>
    </row>
    <row r="43" spans="1:10" ht="13.8" thickBot="1" x14ac:dyDescent="0.3">
      <c r="A43" s="289"/>
      <c r="B43" s="287"/>
      <c r="C43" s="286"/>
      <c r="D43" s="73"/>
      <c r="E43" s="74"/>
      <c r="F43" s="74"/>
      <c r="G43" s="75"/>
      <c r="H43" s="401"/>
      <c r="I43" s="422"/>
      <c r="J43" s="422"/>
    </row>
    <row r="44" spans="1:10" ht="20.25" customHeight="1" thickBot="1" x14ac:dyDescent="0.3">
      <c r="A44" s="390" t="s">
        <v>319</v>
      </c>
      <c r="B44" s="206" t="s">
        <v>95</v>
      </c>
      <c r="C44" s="257" t="s">
        <v>1</v>
      </c>
      <c r="D44" s="256" t="s">
        <v>2</v>
      </c>
      <c r="E44" s="257" t="s">
        <v>3</v>
      </c>
      <c r="F44" s="258" t="s">
        <v>4</v>
      </c>
      <c r="G44" s="257" t="s">
        <v>5</v>
      </c>
      <c r="H44" s="401"/>
      <c r="I44" s="422"/>
      <c r="J44" s="422"/>
    </row>
    <row r="45" spans="1:10" ht="18.75" customHeight="1" thickTop="1" thickBot="1" x14ac:dyDescent="0.3">
      <c r="A45" s="390" t="s">
        <v>318</v>
      </c>
      <c r="B45" s="323" t="s">
        <v>383</v>
      </c>
      <c r="C45" s="78">
        <v>1824888.69</v>
      </c>
      <c r="D45" s="349">
        <v>0.27</v>
      </c>
      <c r="E45" s="61" t="s">
        <v>382</v>
      </c>
      <c r="F45" s="61" t="s">
        <v>88</v>
      </c>
      <c r="G45" s="61" t="s">
        <v>30</v>
      </c>
      <c r="H45" s="402"/>
      <c r="I45" s="422"/>
      <c r="J45" s="422"/>
    </row>
    <row r="46" spans="1:10" ht="14.4" thickTop="1" thickBot="1" x14ac:dyDescent="0.3">
      <c r="A46" s="389"/>
      <c r="B46" s="235"/>
      <c r="C46" s="80"/>
      <c r="D46" s="81"/>
      <c r="E46" s="82" t="s">
        <v>0</v>
      </c>
      <c r="F46" s="82"/>
      <c r="G46" s="82"/>
      <c r="H46" s="401"/>
      <c r="I46" s="422"/>
      <c r="J46" s="422"/>
    </row>
    <row r="47" spans="1:10" ht="13.8" thickBot="1" x14ac:dyDescent="0.3">
      <c r="A47" s="28"/>
      <c r="B47" s="63" t="s">
        <v>18</v>
      </c>
      <c r="C47" s="30">
        <f>SUM(C45:C46)</f>
        <v>1824888.69</v>
      </c>
      <c r="D47" s="72"/>
      <c r="E47" s="52"/>
      <c r="F47" s="52"/>
      <c r="G47" s="34"/>
      <c r="H47" s="401"/>
      <c r="I47" s="422"/>
      <c r="J47" s="422"/>
    </row>
    <row r="48" spans="1:10" ht="13.8" thickBot="1" x14ac:dyDescent="0.3">
      <c r="A48" s="28"/>
      <c r="B48" s="53"/>
      <c r="C48" s="54"/>
      <c r="D48" s="74"/>
      <c r="E48" s="56"/>
      <c r="F48" s="56"/>
      <c r="G48" s="57"/>
      <c r="H48" s="401"/>
      <c r="I48" s="422"/>
      <c r="J48" s="422"/>
    </row>
    <row r="49" spans="1:10" ht="13.8" thickBot="1" x14ac:dyDescent="0.3">
      <c r="A49" s="239"/>
      <c r="B49" s="12" t="s">
        <v>33</v>
      </c>
      <c r="C49" s="13" t="s">
        <v>1</v>
      </c>
      <c r="D49" s="66" t="s">
        <v>2</v>
      </c>
      <c r="E49" s="58" t="s">
        <v>3</v>
      </c>
      <c r="F49" s="59" t="s">
        <v>4</v>
      </c>
      <c r="G49" s="58" t="s">
        <v>5</v>
      </c>
      <c r="H49" s="401"/>
      <c r="I49" s="422"/>
      <c r="J49" s="422"/>
    </row>
    <row r="50" spans="1:10" ht="13.8" thickBot="1" x14ac:dyDescent="0.3">
      <c r="A50" s="84"/>
      <c r="B50" s="85" t="s">
        <v>34</v>
      </c>
      <c r="C50" s="44">
        <v>32298604.170000002</v>
      </c>
      <c r="D50" s="86"/>
      <c r="E50" s="24" t="s">
        <v>35</v>
      </c>
      <c r="F50" s="18" t="s">
        <v>122</v>
      </c>
      <c r="G50" s="18" t="s">
        <v>22</v>
      </c>
      <c r="H50" s="402"/>
      <c r="I50" s="422"/>
      <c r="J50" s="422"/>
    </row>
    <row r="51" spans="1:10" ht="13.8" thickBot="1" x14ac:dyDescent="0.3">
      <c r="A51" s="87"/>
      <c r="B51" s="88" t="s">
        <v>36</v>
      </c>
      <c r="C51" s="68">
        <v>24580877.789999999</v>
      </c>
      <c r="D51" s="89"/>
      <c r="E51" s="70" t="s">
        <v>35</v>
      </c>
      <c r="F51" s="70" t="s">
        <v>37</v>
      </c>
      <c r="G51" s="70" t="s">
        <v>38</v>
      </c>
      <c r="H51" s="402"/>
      <c r="I51" s="422"/>
      <c r="J51" s="422"/>
    </row>
    <row r="52" spans="1:10" ht="13.8" thickBot="1" x14ac:dyDescent="0.3">
      <c r="A52" s="240"/>
      <c r="B52" s="88" t="s">
        <v>39</v>
      </c>
      <c r="C52" s="68">
        <v>1997255.46</v>
      </c>
      <c r="D52" s="60"/>
      <c r="E52" s="22" t="s">
        <v>35</v>
      </c>
      <c r="F52" s="22" t="s">
        <v>355</v>
      </c>
      <c r="G52" s="22" t="s">
        <v>40</v>
      </c>
      <c r="H52" s="402"/>
      <c r="I52" s="422"/>
      <c r="J52" s="422"/>
    </row>
    <row r="53" spans="1:10" ht="13.8" thickBot="1" x14ac:dyDescent="0.3">
      <c r="A53" s="62"/>
      <c r="B53" s="63" t="s">
        <v>18</v>
      </c>
      <c r="C53" s="30">
        <f>SUM(C50:C52)</f>
        <v>58876737.420000002</v>
      </c>
      <c r="D53" s="90"/>
      <c r="E53" s="52"/>
      <c r="F53" s="52"/>
      <c r="G53" s="34"/>
      <c r="H53" s="401"/>
      <c r="I53" s="422"/>
      <c r="J53" s="422"/>
    </row>
    <row r="54" spans="1:10" ht="13.8" thickBot="1" x14ac:dyDescent="0.3">
      <c r="A54" s="91"/>
      <c r="B54" s="92"/>
      <c r="C54" s="93"/>
      <c r="D54" s="94"/>
      <c r="E54" s="95"/>
      <c r="F54" s="28"/>
      <c r="G54" s="106"/>
      <c r="H54" s="401"/>
      <c r="I54" s="422"/>
      <c r="J54" s="422"/>
    </row>
    <row r="55" spans="1:10" ht="13.8" thickBot="1" x14ac:dyDescent="0.3">
      <c r="A55" s="668"/>
      <c r="B55" s="43" t="s">
        <v>41</v>
      </c>
      <c r="C55" s="13" t="s">
        <v>1</v>
      </c>
      <c r="D55" s="1" t="s">
        <v>2</v>
      </c>
      <c r="E55" s="13" t="s">
        <v>3</v>
      </c>
      <c r="F55" s="14" t="s">
        <v>4</v>
      </c>
      <c r="G55" s="13" t="s">
        <v>5</v>
      </c>
      <c r="H55" s="401"/>
      <c r="I55" s="422"/>
      <c r="J55" s="422"/>
    </row>
    <row r="56" spans="1:10" ht="13.8" thickBot="1" x14ac:dyDescent="0.3">
      <c r="A56" s="669"/>
      <c r="B56" s="119" t="s">
        <v>43</v>
      </c>
      <c r="C56" s="68">
        <v>4065146.48</v>
      </c>
      <c r="D56" s="357">
        <v>2.37</v>
      </c>
      <c r="E56" s="70" t="s">
        <v>361</v>
      </c>
      <c r="F56" s="70" t="s">
        <v>44</v>
      </c>
      <c r="G56" s="70" t="s">
        <v>42</v>
      </c>
      <c r="H56" s="402"/>
      <c r="I56" s="422"/>
      <c r="J56" s="422"/>
    </row>
    <row r="57" spans="1:10" ht="13.8" thickBot="1" x14ac:dyDescent="0.3">
      <c r="A57" s="670"/>
      <c r="B57" s="119"/>
      <c r="C57" s="68"/>
      <c r="D57" s="122"/>
      <c r="E57" s="69" t="s">
        <v>29</v>
      </c>
      <c r="F57" s="69"/>
      <c r="G57" s="70"/>
      <c r="H57" s="401"/>
    </row>
    <row r="58" spans="1:10" ht="13.8" thickBot="1" x14ac:dyDescent="0.3">
      <c r="A58" s="36"/>
      <c r="B58" s="29" t="s">
        <v>18</v>
      </c>
      <c r="C58" s="117">
        <f>C56</f>
        <v>4065146.48</v>
      </c>
      <c r="D58" s="90"/>
      <c r="E58" s="52"/>
      <c r="F58" s="52"/>
      <c r="G58" s="34"/>
      <c r="H58" s="401"/>
    </row>
    <row r="59" spans="1:10" ht="13.8" thickBot="1" x14ac:dyDescent="0.3">
      <c r="A59" s="123"/>
      <c r="B59" s="28"/>
      <c r="C59" s="28"/>
      <c r="D59" s="73"/>
      <c r="E59" s="73"/>
      <c r="F59" s="73"/>
      <c r="G59" s="124"/>
      <c r="H59" s="401"/>
    </row>
    <row r="60" spans="1:10" ht="13.8" thickBot="1" x14ac:dyDescent="0.3">
      <c r="A60" s="274"/>
      <c r="B60" s="210" t="s">
        <v>103</v>
      </c>
      <c r="C60" s="255" t="s">
        <v>1</v>
      </c>
      <c r="D60" s="256" t="s">
        <v>2</v>
      </c>
      <c r="E60" s="257" t="s">
        <v>3</v>
      </c>
      <c r="F60" s="258" t="s">
        <v>4</v>
      </c>
      <c r="G60" s="257" t="s">
        <v>5</v>
      </c>
      <c r="H60" s="401"/>
    </row>
    <row r="61" spans="1:10" ht="13.8" thickBot="1" x14ac:dyDescent="0.3">
      <c r="A61" s="138"/>
      <c r="B61" s="99" t="s">
        <v>47</v>
      </c>
      <c r="C61" s="25">
        <v>2391554.2999999998</v>
      </c>
      <c r="D61" s="395">
        <v>-0.317</v>
      </c>
      <c r="E61" s="381">
        <v>1765.6512399000001</v>
      </c>
      <c r="F61" s="115">
        <v>1354.488499</v>
      </c>
      <c r="G61" s="115" t="s">
        <v>22</v>
      </c>
      <c r="H61" s="401"/>
    </row>
    <row r="62" spans="1:10" ht="13.8" thickBot="1" x14ac:dyDescent="0.3">
      <c r="A62" s="138"/>
      <c r="B62" s="43"/>
      <c r="C62" s="44"/>
      <c r="D62" s="126"/>
      <c r="E62" s="18"/>
      <c r="F62" s="18"/>
      <c r="G62" s="18"/>
    </row>
    <row r="63" spans="1:10" ht="13.8" thickBot="1" x14ac:dyDescent="0.3">
      <c r="A63" s="138"/>
      <c r="B63" s="99"/>
      <c r="C63" s="44"/>
      <c r="D63" s="139"/>
      <c r="E63" s="47"/>
      <c r="F63" s="47"/>
      <c r="G63" s="101"/>
    </row>
    <row r="64" spans="1:10" ht="13.8" thickBot="1" x14ac:dyDescent="0.3">
      <c r="A64" s="49"/>
      <c r="B64" s="29" t="s">
        <v>18</v>
      </c>
      <c r="C64" s="117">
        <f>SUM(C61:C63)</f>
        <v>2391554.2999999998</v>
      </c>
      <c r="D64" s="141"/>
      <c r="E64" s="128"/>
      <c r="F64" s="129"/>
      <c r="G64" s="130"/>
    </row>
    <row r="65" spans="1:8" ht="13.8" thickBot="1" x14ac:dyDescent="0.3">
      <c r="A65" s="73"/>
      <c r="B65" s="53"/>
      <c r="C65" s="107"/>
      <c r="D65" s="132"/>
      <c r="E65" s="133"/>
      <c r="F65" s="142"/>
      <c r="G65" s="143"/>
    </row>
    <row r="66" spans="1:8" ht="13.8" thickBot="1" x14ac:dyDescent="0.3">
      <c r="A66" s="28"/>
      <c r="B66" s="43" t="s">
        <v>45</v>
      </c>
      <c r="C66" s="13" t="s">
        <v>1</v>
      </c>
      <c r="D66" s="1" t="s">
        <v>2</v>
      </c>
      <c r="E66" s="13" t="s">
        <v>3</v>
      </c>
      <c r="F66" s="14" t="s">
        <v>4</v>
      </c>
      <c r="G66" s="13" t="s">
        <v>5</v>
      </c>
    </row>
    <row r="67" spans="1:8" ht="13.8" thickBot="1" x14ac:dyDescent="0.3">
      <c r="A67" s="28"/>
      <c r="B67" s="171" t="s">
        <v>107</v>
      </c>
      <c r="C67" s="44">
        <v>2146812.8199999998</v>
      </c>
      <c r="D67" s="349"/>
      <c r="E67" s="61" t="s">
        <v>379</v>
      </c>
      <c r="F67" s="61" t="s">
        <v>136</v>
      </c>
      <c r="G67" s="404"/>
      <c r="H67" s="420"/>
    </row>
    <row r="68" spans="1:8" ht="13.8" thickBot="1" x14ac:dyDescent="0.3">
      <c r="A68" s="28"/>
      <c r="B68" s="99" t="s">
        <v>48</v>
      </c>
      <c r="C68" s="44">
        <v>1798555.32</v>
      </c>
      <c r="D68" s="358"/>
      <c r="E68" s="18" t="s">
        <v>380</v>
      </c>
      <c r="F68" s="24" t="s">
        <v>89</v>
      </c>
      <c r="G68" s="405" t="s">
        <v>105</v>
      </c>
      <c r="H68" s="403"/>
    </row>
    <row r="69" spans="1:8" ht="13.8" thickBot="1" x14ac:dyDescent="0.3">
      <c r="A69" s="28"/>
      <c r="B69" s="99" t="s">
        <v>110</v>
      </c>
      <c r="C69" s="25">
        <v>2231397.86</v>
      </c>
      <c r="D69" s="284"/>
      <c r="E69" s="18" t="s">
        <v>381</v>
      </c>
      <c r="F69" s="18" t="s">
        <v>274</v>
      </c>
      <c r="G69" s="1"/>
      <c r="H69" s="420"/>
    </row>
    <row r="70" spans="1:8" ht="13.8" thickBot="1" x14ac:dyDescent="0.3">
      <c r="A70" s="49"/>
      <c r="B70" s="63" t="s">
        <v>18</v>
      </c>
      <c r="C70" s="290">
        <f>SUM(C67:C69)</f>
        <v>6176766</v>
      </c>
      <c r="D70" s="132"/>
      <c r="E70" s="133"/>
      <c r="F70" s="142"/>
      <c r="G70" s="142"/>
      <c r="H70" s="420"/>
    </row>
    <row r="71" spans="1:8" ht="13.8" thickBot="1" x14ac:dyDescent="0.3">
      <c r="A71" s="83"/>
      <c r="B71" s="132"/>
      <c r="C71" s="133"/>
      <c r="D71" s="134"/>
      <c r="E71" s="135"/>
      <c r="F71" s="136"/>
      <c r="G71" s="136"/>
      <c r="H71" s="420"/>
    </row>
    <row r="72" spans="1:8" ht="13.8" thickBot="1" x14ac:dyDescent="0.3">
      <c r="A72" s="273"/>
      <c r="B72" s="210" t="s">
        <v>94</v>
      </c>
      <c r="C72" s="255" t="s">
        <v>1</v>
      </c>
      <c r="D72" s="256" t="s">
        <v>2</v>
      </c>
      <c r="E72" s="257" t="s">
        <v>3</v>
      </c>
      <c r="F72" s="258" t="s">
        <v>4</v>
      </c>
      <c r="G72" s="256" t="s">
        <v>5</v>
      </c>
      <c r="H72" s="420"/>
    </row>
    <row r="73" spans="1:8" ht="15.6" thickBot="1" x14ac:dyDescent="0.3">
      <c r="A73" s="149"/>
      <c r="B73" s="171" t="s">
        <v>130</v>
      </c>
      <c r="C73" s="44">
        <v>788512.73</v>
      </c>
      <c r="D73" s="350"/>
      <c r="E73" s="18" t="s">
        <v>352</v>
      </c>
      <c r="F73" s="18" t="s">
        <v>49</v>
      </c>
      <c r="G73" s="406" t="s">
        <v>30</v>
      </c>
      <c r="H73" s="403"/>
    </row>
    <row r="74" spans="1:8" ht="15.6" thickBot="1" x14ac:dyDescent="0.3">
      <c r="A74" s="149"/>
      <c r="B74" s="279" t="s">
        <v>103</v>
      </c>
      <c r="C74" s="264"/>
      <c r="D74" s="280"/>
      <c r="E74" s="262" t="s">
        <v>109</v>
      </c>
      <c r="F74" s="262"/>
      <c r="G74" s="407"/>
      <c r="H74" s="420"/>
    </row>
    <row r="75" spans="1:8" ht="15.6" thickBot="1" x14ac:dyDescent="0.3">
      <c r="A75" s="149"/>
      <c r="B75" s="45" t="s">
        <v>78</v>
      </c>
      <c r="C75" s="44">
        <v>390915.78</v>
      </c>
      <c r="D75" s="340"/>
      <c r="E75" s="18" t="s">
        <v>358</v>
      </c>
      <c r="F75" s="24" t="s">
        <v>79</v>
      </c>
      <c r="G75" s="405" t="s">
        <v>80</v>
      </c>
      <c r="H75" s="403"/>
    </row>
    <row r="76" spans="1:8" ht="13.8" thickBot="1" x14ac:dyDescent="0.3">
      <c r="B76" s="144"/>
      <c r="C76" s="13"/>
      <c r="D76" s="145"/>
      <c r="E76" s="146"/>
      <c r="F76" s="146"/>
      <c r="G76" s="145"/>
      <c r="H76" s="420"/>
    </row>
    <row r="77" spans="1:8" ht="13.8" thickBot="1" x14ac:dyDescent="0.3">
      <c r="A77" s="150"/>
      <c r="B77" s="29" t="s">
        <v>18</v>
      </c>
      <c r="C77" s="117">
        <f>SUM(C73,C75)</f>
        <v>1179428.51</v>
      </c>
      <c r="D77" s="151"/>
      <c r="E77" s="152"/>
      <c r="F77" s="152"/>
      <c r="G77" s="183"/>
      <c r="H77" s="420"/>
    </row>
    <row r="78" spans="1:8" ht="13.8" thickBot="1" x14ac:dyDescent="0.3">
      <c r="A78" s="35"/>
      <c r="B78" s="154"/>
      <c r="C78" s="155"/>
      <c r="D78" s="156"/>
      <c r="E78" s="56"/>
      <c r="F78" s="56"/>
      <c r="G78" s="408"/>
      <c r="H78" s="420"/>
    </row>
    <row r="79" spans="1:8" ht="13.8" thickBot="1" x14ac:dyDescent="0.3">
      <c r="A79" s="169"/>
      <c r="B79" s="43" t="s">
        <v>45</v>
      </c>
      <c r="C79" s="13" t="s">
        <v>1</v>
      </c>
      <c r="D79" s="170" t="s">
        <v>2</v>
      </c>
      <c r="E79" s="58" t="s">
        <v>3</v>
      </c>
      <c r="F79" s="59" t="s">
        <v>4</v>
      </c>
      <c r="G79" s="66" t="s">
        <v>5</v>
      </c>
      <c r="H79" s="420"/>
    </row>
    <row r="80" spans="1:8" ht="13.8" thickBot="1" x14ac:dyDescent="0.3">
      <c r="A80" s="169"/>
      <c r="B80" s="99" t="s">
        <v>108</v>
      </c>
      <c r="C80" s="68">
        <v>1317489.69</v>
      </c>
      <c r="D80" s="349"/>
      <c r="E80" s="61" t="s">
        <v>384</v>
      </c>
      <c r="F80" s="61" t="s">
        <v>138</v>
      </c>
      <c r="G80" s="409" t="s">
        <v>105</v>
      </c>
      <c r="H80" s="420"/>
    </row>
    <row r="81" spans="1:8" ht="13.8" thickBot="1" x14ac:dyDescent="0.3">
      <c r="A81" s="169"/>
      <c r="B81" s="313"/>
      <c r="C81" s="78"/>
      <c r="D81" s="79"/>
      <c r="E81" s="61"/>
      <c r="F81" s="61"/>
      <c r="G81" s="409"/>
      <c r="H81" s="420"/>
    </row>
    <row r="82" spans="1:8" ht="13.8" thickBot="1" x14ac:dyDescent="0.3">
      <c r="A82" s="219"/>
      <c r="B82" s="77" t="s">
        <v>18</v>
      </c>
      <c r="C82" s="117">
        <f>C80</f>
        <v>1317489.69</v>
      </c>
      <c r="D82" s="90"/>
      <c r="E82" s="52"/>
      <c r="F82" s="52"/>
      <c r="G82" s="410"/>
      <c r="H82" s="420"/>
    </row>
    <row r="83" spans="1:8" ht="13.8" thickBot="1" x14ac:dyDescent="0.3">
      <c r="A83" s="289"/>
      <c r="B83" s="154"/>
      <c r="C83" s="314"/>
      <c r="D83" s="156"/>
      <c r="E83" s="56"/>
      <c r="F83" s="56"/>
      <c r="G83" s="408"/>
      <c r="H83" s="420"/>
    </row>
    <row r="84" spans="1:8" ht="13.8" thickBot="1" x14ac:dyDescent="0.3">
      <c r="A84" s="138"/>
      <c r="B84" s="312" t="s">
        <v>45</v>
      </c>
      <c r="C84" s="58" t="s">
        <v>1</v>
      </c>
      <c r="D84" s="66" t="s">
        <v>2</v>
      </c>
      <c r="E84" s="58" t="s">
        <v>3</v>
      </c>
      <c r="F84" s="59" t="s">
        <v>4</v>
      </c>
      <c r="G84" s="66" t="s">
        <v>5</v>
      </c>
      <c r="H84" s="420"/>
    </row>
    <row r="85" spans="1:8" ht="13.8" thickBot="1" x14ac:dyDescent="0.3">
      <c r="A85" s="138"/>
      <c r="B85" s="85" t="s">
        <v>112</v>
      </c>
      <c r="C85" s="44">
        <v>1038492.37</v>
      </c>
      <c r="D85" s="348"/>
      <c r="E85" s="232">
        <v>1.1783172</v>
      </c>
      <c r="F85" s="61" t="s">
        <v>176</v>
      </c>
      <c r="G85" s="404" t="s">
        <v>25</v>
      </c>
      <c r="H85" s="421"/>
    </row>
    <row r="86" spans="1:8" ht="13.8" thickBot="1" x14ac:dyDescent="0.3">
      <c r="A86" s="274"/>
      <c r="B86" s="260" t="s">
        <v>97</v>
      </c>
      <c r="C86" s="264"/>
      <c r="D86" s="275"/>
      <c r="E86" s="276"/>
      <c r="F86" s="277"/>
      <c r="G86" s="411"/>
      <c r="H86" s="420"/>
    </row>
    <row r="87" spans="1:8" ht="13.8" thickBot="1" x14ac:dyDescent="0.3">
      <c r="A87" s="138"/>
      <c r="B87" s="85" t="s">
        <v>124</v>
      </c>
      <c r="C87" s="335">
        <v>832630.62</v>
      </c>
      <c r="D87" s="358"/>
      <c r="E87" s="140">
        <v>0.98422198999999999</v>
      </c>
      <c r="F87" s="101">
        <v>845978.47678699996</v>
      </c>
      <c r="G87" s="404" t="s">
        <v>51</v>
      </c>
      <c r="H87" s="421"/>
    </row>
    <row r="88" spans="1:8" ht="13.8" thickBot="1" x14ac:dyDescent="0.3">
      <c r="A88" s="49"/>
      <c r="B88" s="29" t="s">
        <v>18</v>
      </c>
      <c r="C88" s="117">
        <f>SUM(C85,C87)</f>
        <v>1871122.99</v>
      </c>
      <c r="D88" s="102"/>
      <c r="E88" s="103"/>
      <c r="F88" s="104"/>
      <c r="G88" s="104"/>
      <c r="H88" s="420"/>
    </row>
    <row r="89" spans="1:8" ht="13.8" thickBot="1" x14ac:dyDescent="0.3">
      <c r="A89" s="123"/>
      <c r="B89" s="53"/>
      <c r="C89" s="107"/>
      <c r="D89" s="108"/>
      <c r="E89" s="109"/>
      <c r="F89" s="110"/>
      <c r="G89" s="110"/>
      <c r="H89" s="420"/>
    </row>
    <row r="90" spans="1:8" ht="13.8" thickBot="1" x14ac:dyDescent="0.3">
      <c r="A90" s="36"/>
      <c r="B90" s="43" t="s">
        <v>45</v>
      </c>
      <c r="C90" s="13" t="s">
        <v>1</v>
      </c>
      <c r="D90" s="175" t="s">
        <v>2</v>
      </c>
      <c r="E90" s="189" t="s">
        <v>3</v>
      </c>
      <c r="F90" s="59" t="s">
        <v>4</v>
      </c>
      <c r="G90" s="66" t="s">
        <v>5</v>
      </c>
      <c r="H90" s="420"/>
    </row>
    <row r="91" spans="1:8" ht="13.8" thickBot="1" x14ac:dyDescent="0.3">
      <c r="A91" s="36"/>
      <c r="B91" s="171" t="s">
        <v>131</v>
      </c>
      <c r="C91" s="25">
        <v>6271671.1100000003</v>
      </c>
      <c r="D91" s="350"/>
      <c r="E91" s="118">
        <v>1.57403</v>
      </c>
      <c r="F91" s="115">
        <v>3984467.34181765</v>
      </c>
      <c r="G91" s="412" t="s">
        <v>22</v>
      </c>
      <c r="H91" s="420"/>
    </row>
    <row r="92" spans="1:8" ht="13.8" thickBot="1" x14ac:dyDescent="0.3">
      <c r="A92" s="244"/>
      <c r="B92" s="245" t="s">
        <v>91</v>
      </c>
      <c r="C92" s="246"/>
      <c r="D92" s="247"/>
      <c r="E92" s="248"/>
      <c r="F92" s="249"/>
      <c r="G92" s="413"/>
      <c r="H92" s="420"/>
    </row>
    <row r="93" spans="1:8" ht="13.8" thickBot="1" x14ac:dyDescent="0.3">
      <c r="A93" s="36"/>
      <c r="B93" s="99" t="s">
        <v>81</v>
      </c>
      <c r="C93" s="25">
        <v>1014853.8</v>
      </c>
      <c r="D93" s="348">
        <v>2.37</v>
      </c>
      <c r="E93" s="241">
        <v>1.1511302000000001</v>
      </c>
      <c r="F93" s="214">
        <v>881615.13303000003</v>
      </c>
      <c r="G93" s="404" t="s">
        <v>7</v>
      </c>
      <c r="H93" s="420"/>
    </row>
    <row r="94" spans="1:8" ht="13.8" thickBot="1" x14ac:dyDescent="0.3">
      <c r="A94" s="36" t="s">
        <v>109</v>
      </c>
      <c r="B94" s="99" t="s">
        <v>93</v>
      </c>
      <c r="C94" s="25">
        <v>4771888.45</v>
      </c>
      <c r="D94" s="348"/>
      <c r="E94" s="348">
        <v>1.70927115</v>
      </c>
      <c r="F94" s="348">
        <v>2.7917679766811099</v>
      </c>
      <c r="G94" s="404" t="s">
        <v>30</v>
      </c>
      <c r="H94" s="420"/>
    </row>
    <row r="95" spans="1:8" ht="13.8" thickBot="1" x14ac:dyDescent="0.3">
      <c r="A95" s="173"/>
      <c r="B95" s="182" t="s">
        <v>18</v>
      </c>
      <c r="C95" s="30">
        <f>SUM(C91,C93,C94)</f>
        <v>12058413.359999999</v>
      </c>
      <c r="D95" s="151"/>
      <c r="E95" s="183"/>
      <c r="F95" s="152"/>
      <c r="G95" s="183"/>
      <c r="H95" s="420"/>
    </row>
    <row r="96" spans="1:8" ht="13.8" thickBot="1" x14ac:dyDescent="0.3">
      <c r="A96" s="184"/>
      <c r="B96" s="53"/>
      <c r="C96" s="54"/>
      <c r="D96" s="200"/>
      <c r="E96" s="200"/>
      <c r="F96" s="201"/>
      <c r="G96" s="200"/>
      <c r="H96" s="420"/>
    </row>
    <row r="97" spans="1:8" ht="13.8" thickBot="1" x14ac:dyDescent="0.3">
      <c r="A97" s="184"/>
      <c r="B97" s="206" t="s">
        <v>102</v>
      </c>
      <c r="C97" s="13" t="s">
        <v>1</v>
      </c>
      <c r="D97" s="175" t="s">
        <v>2</v>
      </c>
      <c r="E97" s="189" t="s">
        <v>3</v>
      </c>
      <c r="F97" s="59" t="s">
        <v>4</v>
      </c>
      <c r="G97" s="66" t="s">
        <v>5</v>
      </c>
      <c r="H97" s="420"/>
    </row>
    <row r="98" spans="1:8" ht="13.8" thickBot="1" x14ac:dyDescent="0.3">
      <c r="A98" s="184"/>
      <c r="B98" s="347" t="s">
        <v>135</v>
      </c>
      <c r="C98" s="339">
        <v>1030821.67</v>
      </c>
      <c r="D98" s="382"/>
      <c r="E98" s="391">
        <v>925.86227929999995</v>
      </c>
      <c r="F98" s="338" t="s">
        <v>141</v>
      </c>
      <c r="G98" s="404" t="s">
        <v>7</v>
      </c>
      <c r="H98" s="420"/>
    </row>
    <row r="99" spans="1:8" ht="13.8" thickBot="1" x14ac:dyDescent="0.3">
      <c r="A99" s="184"/>
      <c r="B99" s="328"/>
      <c r="C99" s="329"/>
      <c r="D99" s="330"/>
      <c r="E99" s="330"/>
      <c r="F99" s="331"/>
      <c r="G99" s="414"/>
      <c r="H99" s="420"/>
    </row>
    <row r="100" spans="1:8" ht="13.8" thickBot="1" x14ac:dyDescent="0.3">
      <c r="A100" s="184"/>
      <c r="B100" s="116" t="s">
        <v>18</v>
      </c>
      <c r="C100" s="207">
        <f>C98</f>
        <v>1030821.67</v>
      </c>
      <c r="D100" s="200"/>
      <c r="E100" s="200"/>
      <c r="F100" s="201"/>
      <c r="G100" s="200"/>
      <c r="H100" s="420"/>
    </row>
    <row r="101" spans="1:8" ht="13.8" thickBot="1" x14ac:dyDescent="0.3">
      <c r="A101" s="184"/>
      <c r="B101" s="53"/>
      <c r="C101" s="54"/>
      <c r="D101" s="185"/>
      <c r="E101" s="185"/>
      <c r="F101" s="186"/>
      <c r="G101" s="185"/>
      <c r="H101" s="420"/>
    </row>
    <row r="102" spans="1:8" ht="13.8" thickBot="1" x14ac:dyDescent="0.3">
      <c r="A102" s="250"/>
      <c r="B102" s="251" t="s">
        <v>92</v>
      </c>
      <c r="C102" s="13" t="s">
        <v>1</v>
      </c>
      <c r="D102" s="188" t="s">
        <v>2</v>
      </c>
      <c r="E102" s="189" t="s">
        <v>3</v>
      </c>
      <c r="F102" s="59" t="s">
        <v>4</v>
      </c>
      <c r="G102" s="66" t="s">
        <v>5</v>
      </c>
      <c r="H102" s="420"/>
    </row>
    <row r="103" spans="1:8" ht="13.8" thickBot="1" x14ac:dyDescent="0.3">
      <c r="A103" s="184"/>
      <c r="B103" s="190" t="s">
        <v>52</v>
      </c>
      <c r="C103" s="25">
        <v>3909297.74</v>
      </c>
      <c r="D103" s="358"/>
      <c r="E103" s="191">
        <v>161.35224400000001</v>
      </c>
      <c r="F103" s="192">
        <v>24228.344372299998</v>
      </c>
      <c r="G103" s="412" t="s">
        <v>42</v>
      </c>
      <c r="H103" s="420"/>
    </row>
    <row r="104" spans="1:8" ht="13.8" thickBot="1" x14ac:dyDescent="0.3">
      <c r="A104" s="184"/>
      <c r="B104" s="190" t="s">
        <v>53</v>
      </c>
      <c r="C104" s="25">
        <v>2071678.96</v>
      </c>
      <c r="D104" s="350"/>
      <c r="E104" s="191">
        <v>1.6310108000000001</v>
      </c>
      <c r="F104" s="368" t="s">
        <v>186</v>
      </c>
      <c r="G104" s="412" t="s">
        <v>25</v>
      </c>
      <c r="H104" s="420"/>
    </row>
    <row r="105" spans="1:8" ht="13.8" thickBot="1" x14ac:dyDescent="0.3">
      <c r="A105" s="184"/>
      <c r="B105" s="194" t="s">
        <v>54</v>
      </c>
      <c r="C105" s="25">
        <v>2053812.32</v>
      </c>
      <c r="D105" s="350"/>
      <c r="E105" s="191">
        <v>1.5152857</v>
      </c>
      <c r="F105" s="308" t="s">
        <v>114</v>
      </c>
      <c r="G105" s="412" t="s">
        <v>42</v>
      </c>
      <c r="H105" s="420"/>
    </row>
    <row r="106" spans="1:8" ht="13.8" thickBot="1" x14ac:dyDescent="0.3">
      <c r="A106" s="131"/>
      <c r="B106" s="195"/>
      <c r="C106" s="25"/>
      <c r="D106" s="178"/>
      <c r="E106" s="179"/>
      <c r="F106" s="180"/>
      <c r="G106" s="415"/>
      <c r="H106" s="420"/>
    </row>
    <row r="107" spans="1:8" ht="13.8" thickBot="1" x14ac:dyDescent="0.3">
      <c r="A107" s="184"/>
      <c r="B107" s="182" t="s">
        <v>18</v>
      </c>
      <c r="C107" s="30">
        <f>SUM(C103:C106)</f>
        <v>8034789.0200000005</v>
      </c>
      <c r="D107" s="151"/>
      <c r="E107" s="183"/>
      <c r="F107" s="152"/>
      <c r="G107" s="183"/>
      <c r="H107" s="420"/>
    </row>
    <row r="108" spans="1:8" ht="13.8" thickBot="1" x14ac:dyDescent="0.3">
      <c r="A108" s="184"/>
      <c r="B108" s="53"/>
      <c r="C108" s="54"/>
      <c r="D108" s="185"/>
      <c r="E108" s="185"/>
      <c r="F108" s="186"/>
      <c r="G108" s="185"/>
      <c r="H108" s="420"/>
    </row>
    <row r="109" spans="1:8" ht="13.8" thickBot="1" x14ac:dyDescent="0.3">
      <c r="A109" s="173"/>
      <c r="B109" s="12" t="s">
        <v>45</v>
      </c>
      <c r="C109" s="13" t="s">
        <v>1</v>
      </c>
      <c r="D109" s="175" t="s">
        <v>2</v>
      </c>
      <c r="E109" s="176" t="s">
        <v>3</v>
      </c>
      <c r="F109" s="59" t="s">
        <v>4</v>
      </c>
      <c r="G109" s="66" t="s">
        <v>5</v>
      </c>
      <c r="H109" s="420"/>
    </row>
    <row r="110" spans="1:8" ht="13.8" thickBot="1" x14ac:dyDescent="0.3">
      <c r="A110" s="184"/>
      <c r="B110" s="311" t="s">
        <v>115</v>
      </c>
      <c r="C110" s="25">
        <v>829706.4</v>
      </c>
      <c r="D110" s="358"/>
      <c r="E110" s="197">
        <v>107.54572682</v>
      </c>
      <c r="F110" s="193">
        <v>7714.9173992300002</v>
      </c>
      <c r="G110" s="412" t="s">
        <v>42</v>
      </c>
      <c r="H110" s="420"/>
    </row>
    <row r="111" spans="1:8" ht="13.8" thickBot="1" x14ac:dyDescent="0.3">
      <c r="A111" s="131"/>
      <c r="B111" s="195"/>
      <c r="C111" s="25"/>
      <c r="D111" s="178"/>
      <c r="E111" s="179"/>
      <c r="F111" s="180"/>
      <c r="G111" s="415"/>
      <c r="H111" s="420"/>
    </row>
    <row r="112" spans="1:8" ht="13.8" thickBot="1" x14ac:dyDescent="0.3">
      <c r="A112" s="184"/>
      <c r="B112" s="182" t="s">
        <v>18</v>
      </c>
      <c r="C112" s="30">
        <f>SUM(C110:C111)</f>
        <v>829706.4</v>
      </c>
      <c r="D112" s="151"/>
      <c r="E112" s="183"/>
      <c r="F112" s="152"/>
      <c r="G112" s="183"/>
      <c r="H112" s="420"/>
    </row>
    <row r="113" spans="1:8" ht="13.8" thickBot="1" x14ac:dyDescent="0.3">
      <c r="A113" s="184"/>
      <c r="B113" s="53"/>
      <c r="C113" s="54"/>
      <c r="D113" s="200"/>
      <c r="E113" s="200"/>
      <c r="F113" s="201"/>
      <c r="G113" s="200"/>
      <c r="H113" s="420"/>
    </row>
    <row r="114" spans="1:8" ht="13.8" thickBot="1" x14ac:dyDescent="0.3">
      <c r="A114" s="671"/>
      <c r="B114" s="12" t="s">
        <v>45</v>
      </c>
      <c r="C114" s="13" t="s">
        <v>1</v>
      </c>
      <c r="D114" s="1" t="s">
        <v>2</v>
      </c>
      <c r="E114" s="13" t="s">
        <v>3</v>
      </c>
      <c r="F114" s="14" t="s">
        <v>4</v>
      </c>
      <c r="G114" s="1" t="s">
        <v>5</v>
      </c>
      <c r="H114" s="420"/>
    </row>
    <row r="115" spans="1:8" ht="13.8" thickBot="1" x14ac:dyDescent="0.3">
      <c r="A115" s="672"/>
      <c r="B115" s="97" t="s">
        <v>113</v>
      </c>
      <c r="C115" s="98">
        <v>411392.49</v>
      </c>
      <c r="D115" s="356">
        <v>1.4345000000000001</v>
      </c>
      <c r="E115" s="125">
        <v>1.5225797999999999</v>
      </c>
      <c r="F115" s="22" t="s">
        <v>125</v>
      </c>
      <c r="G115" s="416" t="s">
        <v>25</v>
      </c>
      <c r="H115" s="420"/>
    </row>
    <row r="116" spans="1:8" ht="13.8" thickBot="1" x14ac:dyDescent="0.3">
      <c r="A116" s="673"/>
      <c r="B116" s="12"/>
      <c r="C116" s="199"/>
      <c r="D116" s="145"/>
      <c r="E116" s="147"/>
      <c r="F116" s="146"/>
      <c r="G116" s="145"/>
      <c r="H116" s="420"/>
    </row>
    <row r="117" spans="1:8" ht="13.8" thickBot="1" x14ac:dyDescent="0.3">
      <c r="A117" s="184"/>
      <c r="B117" s="29" t="s">
        <v>18</v>
      </c>
      <c r="C117" s="30">
        <f>SUM(C115:C116)</f>
        <v>411392.49</v>
      </c>
      <c r="D117" s="200"/>
      <c r="E117" s="200"/>
      <c r="F117" s="201"/>
      <c r="G117" s="200"/>
      <c r="H117" s="420"/>
    </row>
    <row r="118" spans="1:8" ht="13.8" thickBot="1" x14ac:dyDescent="0.3">
      <c r="A118" s="184"/>
      <c r="B118" s="53"/>
      <c r="C118" s="54"/>
      <c r="D118" s="200"/>
      <c r="E118" s="200"/>
      <c r="F118" s="201"/>
      <c r="G118" s="200"/>
      <c r="H118" s="420"/>
    </row>
    <row r="119" spans="1:8" ht="13.8" thickBot="1" x14ac:dyDescent="0.3">
      <c r="A119" s="674"/>
      <c r="B119" s="43" t="s">
        <v>45</v>
      </c>
      <c r="C119" s="13" t="s">
        <v>1</v>
      </c>
      <c r="D119" s="1" t="s">
        <v>2</v>
      </c>
      <c r="E119" s="13" t="s">
        <v>3</v>
      </c>
      <c r="F119" s="14" t="s">
        <v>4</v>
      </c>
      <c r="G119" s="1" t="s">
        <v>5</v>
      </c>
      <c r="H119" s="420"/>
    </row>
    <row r="120" spans="1:8" ht="13.8" thickBot="1" x14ac:dyDescent="0.3">
      <c r="A120" s="675"/>
      <c r="B120" s="48" t="s">
        <v>57</v>
      </c>
      <c r="C120" s="44">
        <v>5696522.3300000001</v>
      </c>
      <c r="D120" s="358">
        <v>0.02</v>
      </c>
      <c r="E120" s="18" t="s">
        <v>353</v>
      </c>
      <c r="F120" s="18" t="s">
        <v>261</v>
      </c>
      <c r="G120" s="406" t="s">
        <v>42</v>
      </c>
      <c r="H120" s="403"/>
    </row>
    <row r="121" spans="1:8" ht="13.8" thickBot="1" x14ac:dyDescent="0.3">
      <c r="A121" s="675"/>
      <c r="B121" s="43"/>
      <c r="C121" s="44"/>
      <c r="D121" s="86"/>
      <c r="E121" s="24"/>
      <c r="F121" s="24"/>
      <c r="G121" s="406"/>
      <c r="H121" s="420"/>
    </row>
    <row r="122" spans="1:8" ht="13.8" thickBot="1" x14ac:dyDescent="0.3">
      <c r="A122" s="676"/>
      <c r="B122" s="279" t="s">
        <v>103</v>
      </c>
      <c r="C122" s="281" t="s">
        <v>1</v>
      </c>
      <c r="D122" s="282" t="s">
        <v>2</v>
      </c>
      <c r="E122" s="281" t="s">
        <v>3</v>
      </c>
      <c r="F122" s="283" t="s">
        <v>4</v>
      </c>
      <c r="G122" s="282" t="s">
        <v>5</v>
      </c>
      <c r="H122" s="420"/>
    </row>
    <row r="123" spans="1:8" ht="13.8" thickBot="1" x14ac:dyDescent="0.3">
      <c r="A123" s="676"/>
      <c r="B123" s="208" t="s">
        <v>58</v>
      </c>
      <c r="C123" s="319">
        <v>1808474.3</v>
      </c>
      <c r="D123" s="380"/>
      <c r="E123" s="309">
        <v>904.23714930000006</v>
      </c>
      <c r="F123" s="209">
        <v>2000</v>
      </c>
      <c r="G123" s="417" t="s">
        <v>80</v>
      </c>
      <c r="H123" s="420"/>
    </row>
    <row r="124" spans="1:8" ht="13.8" thickBot="1" x14ac:dyDescent="0.3">
      <c r="A124" s="676"/>
      <c r="B124" s="327" t="s">
        <v>134</v>
      </c>
      <c r="C124" s="44">
        <v>3695761.71</v>
      </c>
      <c r="D124" s="385"/>
      <c r="E124" s="325">
        <v>1003.36249829</v>
      </c>
      <c r="F124" s="383">
        <v>3683.3763564300002</v>
      </c>
      <c r="G124" s="417" t="s">
        <v>80</v>
      </c>
      <c r="H124" s="420"/>
    </row>
    <row r="125" spans="1:8" ht="13.8" thickBot="1" x14ac:dyDescent="0.3">
      <c r="A125" s="681"/>
      <c r="B125" s="291"/>
      <c r="C125" s="292"/>
      <c r="D125" s="293"/>
      <c r="E125" s="294"/>
      <c r="F125" s="326"/>
      <c r="G125" s="418"/>
      <c r="H125" s="420"/>
    </row>
    <row r="126" spans="1:8" ht="13.8" thickBot="1" x14ac:dyDescent="0.3">
      <c r="A126" s="219"/>
      <c r="B126" s="77" t="s">
        <v>18</v>
      </c>
      <c r="C126" s="30">
        <f>SUM(C120,C123,C124)</f>
        <v>11200758.34</v>
      </c>
      <c r="D126" s="295"/>
      <c r="E126" s="296"/>
      <c r="F126" s="297"/>
      <c r="G126" s="297"/>
      <c r="H126" s="420"/>
    </row>
    <row r="127" spans="1:8" ht="13.8" thickBot="1" x14ac:dyDescent="0.3">
      <c r="A127" s="289"/>
      <c r="B127" s="299"/>
      <c r="C127" s="300"/>
      <c r="D127" s="185"/>
      <c r="E127" s="185"/>
      <c r="F127" s="186"/>
      <c r="G127" s="185"/>
      <c r="H127" s="420"/>
    </row>
    <row r="128" spans="1:8" ht="13.8" thickBot="1" x14ac:dyDescent="0.3">
      <c r="A128" s="674"/>
      <c r="B128" s="43" t="s">
        <v>45</v>
      </c>
      <c r="C128" s="13" t="s">
        <v>1</v>
      </c>
      <c r="D128" s="1" t="s">
        <v>2</v>
      </c>
      <c r="E128" s="13" t="s">
        <v>3</v>
      </c>
      <c r="F128" s="14" t="s">
        <v>4</v>
      </c>
      <c r="G128" s="1" t="s">
        <v>5</v>
      </c>
      <c r="H128" s="420"/>
    </row>
    <row r="129" spans="1:8" ht="13.8" thickBot="1" x14ac:dyDescent="0.3">
      <c r="A129" s="675"/>
      <c r="B129" s="48" t="s">
        <v>59</v>
      </c>
      <c r="C129" s="25">
        <v>6882734.1500000004</v>
      </c>
      <c r="D129" s="340"/>
      <c r="E129" s="325">
        <v>1.3654683000000001</v>
      </c>
      <c r="F129" s="118">
        <v>5000000</v>
      </c>
      <c r="G129" s="412" t="s">
        <v>60</v>
      </c>
      <c r="H129" s="420"/>
    </row>
    <row r="130" spans="1:8" ht="13.8" thickBot="1" x14ac:dyDescent="0.3">
      <c r="A130" s="675"/>
      <c r="B130" s="48" t="s">
        <v>61</v>
      </c>
      <c r="C130" s="25">
        <v>2147575.2200000002</v>
      </c>
      <c r="D130" s="340"/>
      <c r="E130" s="381">
        <v>1.07378761244235</v>
      </c>
      <c r="F130" s="118">
        <v>2000000</v>
      </c>
      <c r="G130" s="412" t="s">
        <v>60</v>
      </c>
      <c r="H130" s="420"/>
    </row>
    <row r="131" spans="1:8" ht="13.8" thickBot="1" x14ac:dyDescent="0.3">
      <c r="A131" s="675"/>
      <c r="B131" s="43" t="s">
        <v>62</v>
      </c>
      <c r="C131" s="25"/>
      <c r="D131" s="86"/>
      <c r="E131" s="118"/>
      <c r="F131" s="114"/>
      <c r="G131" s="412"/>
      <c r="H131" s="420"/>
    </row>
    <row r="132" spans="1:8" ht="13.8" thickBot="1" x14ac:dyDescent="0.3">
      <c r="A132" s="677"/>
      <c r="B132" s="48" t="s">
        <v>63</v>
      </c>
      <c r="C132" s="25">
        <v>2504016.17</v>
      </c>
      <c r="D132" s="350"/>
      <c r="E132" s="118">
        <v>1.2822140799999999</v>
      </c>
      <c r="F132" s="308" t="s">
        <v>311</v>
      </c>
      <c r="G132" s="412" t="s">
        <v>7</v>
      </c>
      <c r="H132" s="420"/>
    </row>
    <row r="133" spans="1:8" ht="13.8" thickBot="1" x14ac:dyDescent="0.3">
      <c r="A133" s="219"/>
      <c r="B133" s="77" t="s">
        <v>18</v>
      </c>
      <c r="C133" s="30">
        <f>SUM(C129,C130,C132)</f>
        <v>11534325.540000001</v>
      </c>
      <c r="D133" s="183"/>
      <c r="E133" s="183"/>
      <c r="F133" s="152"/>
      <c r="G133" s="183"/>
      <c r="H133" s="420"/>
    </row>
    <row r="134" spans="1:8" ht="13.8" thickBot="1" x14ac:dyDescent="0.3">
      <c r="A134" s="289"/>
      <c r="B134" s="299"/>
      <c r="C134" s="135"/>
      <c r="D134" s="185"/>
      <c r="E134" s="185"/>
      <c r="F134" s="186"/>
      <c r="G134" s="185"/>
      <c r="H134" s="420"/>
    </row>
    <row r="135" spans="1:8" ht="13.8" thickBot="1" x14ac:dyDescent="0.3">
      <c r="A135" s="184"/>
      <c r="B135" s="301" t="s">
        <v>62</v>
      </c>
      <c r="C135" s="58" t="s">
        <v>1</v>
      </c>
      <c r="D135" s="66" t="s">
        <v>2</v>
      </c>
      <c r="E135" s="58" t="s">
        <v>3</v>
      </c>
      <c r="F135" s="59" t="s">
        <v>4</v>
      </c>
      <c r="G135" s="66" t="s">
        <v>5</v>
      </c>
      <c r="H135" s="420"/>
    </row>
    <row r="136" spans="1:8" ht="13.8" thickBot="1" x14ac:dyDescent="0.3">
      <c r="A136" s="184"/>
      <c r="B136" s="45" t="s">
        <v>126</v>
      </c>
      <c r="C136" s="44">
        <v>12397.43</v>
      </c>
      <c r="D136" s="340">
        <v>-96.74</v>
      </c>
      <c r="E136" s="18" t="s">
        <v>304</v>
      </c>
      <c r="F136" s="18" t="s">
        <v>305</v>
      </c>
      <c r="G136" s="405" t="s">
        <v>60</v>
      </c>
      <c r="H136" s="420"/>
    </row>
    <row r="137" spans="1:8" ht="13.8" thickBot="1" x14ac:dyDescent="0.3">
      <c r="A137" s="184"/>
      <c r="B137" s="215"/>
      <c r="C137" s="216"/>
      <c r="D137" s="217"/>
      <c r="E137" s="218"/>
      <c r="F137" s="181"/>
      <c r="G137" s="415"/>
      <c r="H137" s="420"/>
    </row>
    <row r="138" spans="1:8" ht="13.8" thickBot="1" x14ac:dyDescent="0.3">
      <c r="A138" s="219"/>
      <c r="B138" s="77" t="s">
        <v>18</v>
      </c>
      <c r="C138" s="30">
        <f>SUM(C136:C137)</f>
        <v>12397.43</v>
      </c>
      <c r="D138" s="183"/>
      <c r="E138" s="183"/>
      <c r="F138" s="152"/>
      <c r="G138" s="183"/>
      <c r="H138" s="420"/>
    </row>
    <row r="139" spans="1:8" ht="13.8" thickBot="1" x14ac:dyDescent="0.3">
      <c r="A139" s="289"/>
      <c r="B139" s="299"/>
      <c r="C139" s="300"/>
      <c r="D139" s="185"/>
      <c r="E139" s="185"/>
      <c r="F139" s="186"/>
      <c r="G139" s="185"/>
      <c r="H139" s="420"/>
    </row>
    <row r="140" spans="1:8" ht="13.8" thickBot="1" x14ac:dyDescent="0.3">
      <c r="A140" s="184"/>
      <c r="B140" s="301" t="s">
        <v>62</v>
      </c>
      <c r="C140" s="58" t="s">
        <v>1</v>
      </c>
      <c r="D140" s="66" t="s">
        <v>2</v>
      </c>
      <c r="E140" s="58" t="s">
        <v>3</v>
      </c>
      <c r="F140" s="59" t="s">
        <v>4</v>
      </c>
      <c r="G140" s="66" t="s">
        <v>5</v>
      </c>
      <c r="H140" s="420"/>
    </row>
    <row r="141" spans="1:8" ht="13.8" thickBot="1" x14ac:dyDescent="0.3">
      <c r="A141" s="184"/>
      <c r="B141" s="45" t="s">
        <v>65</v>
      </c>
      <c r="C141" s="44">
        <v>2243040.2999999998</v>
      </c>
      <c r="D141" s="350"/>
      <c r="E141" s="18" t="s">
        <v>357</v>
      </c>
      <c r="F141" s="18" t="s">
        <v>142</v>
      </c>
      <c r="G141" s="405" t="s">
        <v>30</v>
      </c>
      <c r="H141" s="403"/>
    </row>
    <row r="142" spans="1:8" ht="13.8" thickBot="1" x14ac:dyDescent="0.3">
      <c r="A142" s="184"/>
      <c r="B142" s="215"/>
      <c r="C142" s="216"/>
      <c r="D142" s="217"/>
      <c r="E142" s="218"/>
      <c r="F142" s="181"/>
      <c r="G142" s="415"/>
      <c r="H142" s="420"/>
    </row>
    <row r="143" spans="1:8" ht="13.8" thickBot="1" x14ac:dyDescent="0.3">
      <c r="A143" s="203"/>
      <c r="B143" s="77" t="s">
        <v>18</v>
      </c>
      <c r="C143" s="30">
        <f>SUM(C141:C142)</f>
        <v>2243040.2999999998</v>
      </c>
      <c r="D143" s="183"/>
      <c r="E143" s="183"/>
      <c r="F143" s="152"/>
      <c r="G143" s="183"/>
      <c r="H143" s="420"/>
    </row>
    <row r="144" spans="1:8" ht="13.8" thickBot="1" x14ac:dyDescent="0.3">
      <c r="A144" s="289"/>
      <c r="B144" s="299"/>
      <c r="C144" s="300"/>
      <c r="D144" s="185"/>
      <c r="E144" s="185"/>
      <c r="F144" s="186"/>
      <c r="G144" s="185"/>
      <c r="H144" s="420"/>
    </row>
    <row r="145" spans="1:9" ht="13.8" thickBot="1" x14ac:dyDescent="0.3">
      <c r="A145" s="203"/>
      <c r="B145" s="43" t="s">
        <v>66</v>
      </c>
      <c r="C145" s="13" t="s">
        <v>1</v>
      </c>
      <c r="D145" s="1" t="s">
        <v>2</v>
      </c>
      <c r="E145" s="13" t="s">
        <v>3</v>
      </c>
      <c r="F145" s="14" t="s">
        <v>4</v>
      </c>
      <c r="G145" s="1" t="s">
        <v>5</v>
      </c>
      <c r="H145" s="420"/>
    </row>
    <row r="146" spans="1:9" ht="13.8" thickBot="1" x14ac:dyDescent="0.3">
      <c r="A146" s="204"/>
      <c r="B146" s="48" t="s">
        <v>67</v>
      </c>
      <c r="C146" s="44">
        <v>2089177.45</v>
      </c>
      <c r="D146" s="358"/>
      <c r="E146" s="18" t="s">
        <v>354</v>
      </c>
      <c r="F146" s="18" t="s">
        <v>308</v>
      </c>
      <c r="G146" s="405" t="s">
        <v>25</v>
      </c>
      <c r="H146" s="403"/>
    </row>
    <row r="147" spans="1:9" ht="13.8" thickBot="1" x14ac:dyDescent="0.3">
      <c r="A147" s="205"/>
      <c r="B147" s="210"/>
      <c r="C147" s="211"/>
      <c r="D147" s="177"/>
      <c r="E147" s="212"/>
      <c r="F147" s="213"/>
      <c r="G147" s="418"/>
      <c r="H147" s="420"/>
    </row>
    <row r="148" spans="1:9" ht="13.8" thickBot="1" x14ac:dyDescent="0.3">
      <c r="A148" s="184"/>
      <c r="B148" s="29" t="s">
        <v>18</v>
      </c>
      <c r="C148" s="207">
        <f>SUM(C146:C147)</f>
        <v>2089177.45</v>
      </c>
      <c r="D148" s="200"/>
      <c r="E148" s="200"/>
      <c r="F148" s="201"/>
      <c r="G148" s="200"/>
      <c r="H148" s="420"/>
    </row>
    <row r="149" spans="1:9" ht="13.8" thickBot="1" x14ac:dyDescent="0.3">
      <c r="A149" s="184"/>
      <c r="B149" s="53"/>
      <c r="C149" s="54"/>
      <c r="D149" s="200"/>
      <c r="E149" s="200"/>
      <c r="F149" s="201"/>
      <c r="G149" s="200"/>
      <c r="H149" s="420"/>
    </row>
    <row r="150" spans="1:9" ht="13.8" thickBot="1" x14ac:dyDescent="0.3">
      <c r="A150" s="203"/>
      <c r="B150" s="43" t="s">
        <v>66</v>
      </c>
      <c r="C150" s="13" t="s">
        <v>1</v>
      </c>
      <c r="D150" s="1" t="s">
        <v>2</v>
      </c>
      <c r="E150" s="13" t="s">
        <v>3</v>
      </c>
      <c r="F150" s="14" t="s">
        <v>4</v>
      </c>
      <c r="G150" s="1" t="s">
        <v>5</v>
      </c>
      <c r="H150" s="420"/>
    </row>
    <row r="151" spans="1:9" ht="13.8" thickBot="1" x14ac:dyDescent="0.3">
      <c r="A151" s="204"/>
      <c r="B151" s="307" t="s">
        <v>84</v>
      </c>
      <c r="C151" s="44">
        <v>3011899.61</v>
      </c>
      <c r="D151" s="358"/>
      <c r="E151" s="18" t="s">
        <v>377</v>
      </c>
      <c r="F151" s="24" t="s">
        <v>104</v>
      </c>
      <c r="G151" s="405" t="s">
        <v>42</v>
      </c>
      <c r="H151" s="403"/>
    </row>
    <row r="152" spans="1:9" ht="13.8" thickBot="1" x14ac:dyDescent="0.3">
      <c r="A152" s="184"/>
      <c r="B152" s="29" t="s">
        <v>18</v>
      </c>
      <c r="C152" s="207">
        <f>C151</f>
        <v>3011899.61</v>
      </c>
      <c r="D152" s="200"/>
      <c r="E152" s="200"/>
      <c r="F152" s="201"/>
      <c r="G152" s="200"/>
      <c r="H152" s="420"/>
    </row>
    <row r="153" spans="1:9" ht="13.8" thickBot="1" x14ac:dyDescent="0.3">
      <c r="A153" s="184"/>
      <c r="B153" s="43" t="s">
        <v>62</v>
      </c>
      <c r="C153" s="13" t="s">
        <v>1</v>
      </c>
      <c r="D153" s="1" t="s">
        <v>2</v>
      </c>
      <c r="E153" s="13" t="s">
        <v>3</v>
      </c>
      <c r="F153" s="14" t="s">
        <v>4</v>
      </c>
      <c r="G153" s="1" t="s">
        <v>5</v>
      </c>
      <c r="H153" s="420"/>
    </row>
    <row r="154" spans="1:9" ht="13.8" thickBot="1" x14ac:dyDescent="0.3">
      <c r="A154" s="184"/>
      <c r="B154" s="307" t="s">
        <v>388</v>
      </c>
      <c r="C154" s="44">
        <v>1994967.94</v>
      </c>
      <c r="D154" s="358"/>
      <c r="E154" s="18" t="s">
        <v>389</v>
      </c>
      <c r="F154" s="18" t="s">
        <v>390</v>
      </c>
      <c r="G154" s="405"/>
      <c r="H154" s="420"/>
      <c r="I154" s="419"/>
    </row>
    <row r="155" spans="1:9" ht="13.8" thickBot="1" x14ac:dyDescent="0.3">
      <c r="A155" s="28"/>
      <c r="B155" s="399" t="s">
        <v>18</v>
      </c>
      <c r="C155" s="400">
        <v>1994967.94</v>
      </c>
      <c r="D155" s="396"/>
      <c r="E155" s="397"/>
      <c r="F155" s="397"/>
      <c r="G155" s="398"/>
    </row>
    <row r="156" spans="1:9" ht="13.8" thickBot="1" x14ac:dyDescent="0.3">
      <c r="A156" s="224"/>
      <c r="B156" s="386" t="s">
        <v>287</v>
      </c>
      <c r="C156" s="388">
        <f>SUM(C15,C28,C33,C42,C47,C53,C58,C64,C70,C77,C82,C88,C95,C100,C107,C112,C118,C117,C118,C126,C133,C138,C143,C149,C148,C149,C149,C149,C152,C155)</f>
        <v>235850526.94000003</v>
      </c>
      <c r="D156" s="226"/>
      <c r="E156" s="227"/>
      <c r="F156" s="227"/>
      <c r="G156" s="228"/>
    </row>
    <row r="157" spans="1:9" x14ac:dyDescent="0.25">
      <c r="C157" s="376"/>
    </row>
    <row r="158" spans="1:9" x14ac:dyDescent="0.25">
      <c r="C158" s="376"/>
    </row>
    <row r="159" spans="1:9" x14ac:dyDescent="0.25">
      <c r="C159" s="387"/>
    </row>
    <row r="160" spans="1:9" x14ac:dyDescent="0.25">
      <c r="C160" s="376"/>
    </row>
    <row r="162" spans="2:2" x14ac:dyDescent="0.25">
      <c r="B162" s="376"/>
    </row>
    <row r="163" spans="2:2" x14ac:dyDescent="0.25">
      <c r="B163" s="376"/>
    </row>
  </sheetData>
  <mergeCells count="5">
    <mergeCell ref="A55:A57"/>
    <mergeCell ref="A114:A116"/>
    <mergeCell ref="A119:A121"/>
    <mergeCell ref="A122:A125"/>
    <mergeCell ref="A128:A132"/>
  </mergeCells>
  <pageMargins left="0.7" right="0.7" top="0.75" bottom="0.75" header="0.3" footer="0.3"/>
  <pageSetup paperSize="9" orientation="landscape" vertic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4"/>
  <sheetViews>
    <sheetView topLeftCell="A28" workbookViewId="0">
      <selection activeCell="C50" sqref="C50:C52"/>
    </sheetView>
  </sheetViews>
  <sheetFormatPr defaultRowHeight="13.2" x14ac:dyDescent="0.25"/>
  <cols>
    <col min="1" max="1" width="11" customWidth="1"/>
    <col min="2" max="2" width="48.44140625" customWidth="1"/>
    <col min="3" max="3" width="14.88671875" customWidth="1"/>
    <col min="4" max="4" width="8.33203125" customWidth="1"/>
    <col min="5" max="5" width="17.5546875" customWidth="1"/>
    <col min="6" max="6" width="15.6640625" customWidth="1"/>
    <col min="7" max="7" width="15" customWidth="1"/>
    <col min="8" max="8" width="9.109375" customWidth="1"/>
    <col min="11" max="11" width="9.109375" customWidth="1"/>
  </cols>
  <sheetData>
    <row r="1" spans="1:9" ht="13.8" thickBot="1" x14ac:dyDescent="0.3">
      <c r="A1" s="1" t="s">
        <v>144</v>
      </c>
      <c r="B1" s="2"/>
      <c r="C1" s="2"/>
      <c r="D1" s="2"/>
      <c r="E1" s="2"/>
      <c r="F1" s="2"/>
      <c r="G1" s="3"/>
    </row>
    <row r="2" spans="1:9" ht="17.399999999999999" x14ac:dyDescent="0.3">
      <c r="A2" s="4"/>
      <c r="B2" s="5"/>
      <c r="C2" s="6" t="s">
        <v>391</v>
      </c>
      <c r="D2" s="5"/>
      <c r="E2" s="7" t="s">
        <v>0</v>
      </c>
      <c r="F2" s="7"/>
      <c r="G2" s="7"/>
    </row>
    <row r="3" spans="1:9" ht="16.2" thickBot="1" x14ac:dyDescent="0.35">
      <c r="A3" s="8"/>
      <c r="B3" s="8"/>
      <c r="C3" s="9"/>
      <c r="F3" s="10"/>
      <c r="G3" s="11"/>
    </row>
    <row r="4" spans="1:9" ht="13.8" thickBot="1" x14ac:dyDescent="0.3">
      <c r="A4" s="303"/>
      <c r="B4" s="206" t="s">
        <v>102</v>
      </c>
      <c r="C4" s="255" t="s">
        <v>1</v>
      </c>
      <c r="D4" s="271" t="s">
        <v>2</v>
      </c>
      <c r="E4" s="255" t="s">
        <v>3</v>
      </c>
      <c r="F4" s="269" t="s">
        <v>4</v>
      </c>
      <c r="G4" s="272" t="s">
        <v>5</v>
      </c>
    </row>
    <row r="5" spans="1:9" ht="13.8" thickBot="1" x14ac:dyDescent="0.3">
      <c r="A5" s="42"/>
      <c r="B5" s="16" t="s">
        <v>6</v>
      </c>
      <c r="C5" s="17">
        <v>12550630.279999999</v>
      </c>
      <c r="D5" s="355">
        <v>4.8102</v>
      </c>
      <c r="E5" s="231">
        <v>2.6329329060000002</v>
      </c>
      <c r="F5" s="18" t="s">
        <v>365</v>
      </c>
      <c r="G5" s="18" t="s">
        <v>7</v>
      </c>
      <c r="H5" t="s">
        <v>392</v>
      </c>
    </row>
    <row r="6" spans="1:9" ht="13.8" thickBot="1" x14ac:dyDescent="0.3">
      <c r="A6" s="42"/>
      <c r="B6" s="19" t="s">
        <v>8</v>
      </c>
      <c r="C6" s="27">
        <v>1233733.8</v>
      </c>
      <c r="D6" s="371">
        <v>1.5621</v>
      </c>
      <c r="E6" s="22" t="s">
        <v>414</v>
      </c>
      <c r="F6" s="22" t="s">
        <v>106</v>
      </c>
      <c r="G6" s="22" t="s">
        <v>9</v>
      </c>
      <c r="H6" s="402" t="s">
        <v>392</v>
      </c>
      <c r="I6" s="422"/>
    </row>
    <row r="7" spans="1:9" ht="13.8" thickBot="1" x14ac:dyDescent="0.3">
      <c r="A7" s="42"/>
      <c r="B7" s="23" t="s">
        <v>10</v>
      </c>
      <c r="C7" s="17">
        <v>9313066.0500000007</v>
      </c>
      <c r="D7" s="369">
        <v>4.7492000000000001</v>
      </c>
      <c r="E7" s="18" t="s">
        <v>415</v>
      </c>
      <c r="F7" s="18" t="s">
        <v>118</v>
      </c>
      <c r="G7" s="18" t="s">
        <v>9</v>
      </c>
      <c r="H7" s="402" t="s">
        <v>392</v>
      </c>
      <c r="I7" s="422"/>
    </row>
    <row r="8" spans="1:9" ht="13.8" thickBot="1" x14ac:dyDescent="0.3">
      <c r="A8" s="42"/>
      <c r="B8" s="19" t="s">
        <v>11</v>
      </c>
      <c r="C8" s="17">
        <v>1009865.44</v>
      </c>
      <c r="D8" s="355">
        <v>0.81540000000000001</v>
      </c>
      <c r="E8" s="18" t="s">
        <v>416</v>
      </c>
      <c r="F8" s="18" t="s">
        <v>417</v>
      </c>
      <c r="G8" s="18" t="s">
        <v>12</v>
      </c>
      <c r="H8" s="402" t="s">
        <v>392</v>
      </c>
      <c r="I8" s="422"/>
    </row>
    <row r="9" spans="1:9" ht="13.8" thickBot="1" x14ac:dyDescent="0.3">
      <c r="A9" s="42"/>
      <c r="B9" s="19" t="s">
        <v>13</v>
      </c>
      <c r="C9" s="17">
        <v>776756.24</v>
      </c>
      <c r="D9" s="355">
        <v>0.81540000000000001</v>
      </c>
      <c r="E9" s="18" t="s">
        <v>416</v>
      </c>
      <c r="F9" s="18" t="s">
        <v>14</v>
      </c>
      <c r="G9" s="18" t="s">
        <v>12</v>
      </c>
      <c r="H9" s="402" t="s">
        <v>392</v>
      </c>
      <c r="I9" s="422"/>
    </row>
    <row r="10" spans="1:9" ht="13.8" thickBot="1" x14ac:dyDescent="0.3">
      <c r="A10" s="254"/>
      <c r="B10" s="19" t="s">
        <v>15</v>
      </c>
      <c r="C10" s="20">
        <v>1790818.92</v>
      </c>
      <c r="D10" s="355">
        <v>0.81540000000000001</v>
      </c>
      <c r="E10" s="18" t="s">
        <v>416</v>
      </c>
      <c r="F10" s="22" t="s">
        <v>418</v>
      </c>
      <c r="G10" s="22" t="s">
        <v>12</v>
      </c>
      <c r="H10" s="402" t="s">
        <v>392</v>
      </c>
      <c r="I10" s="422"/>
    </row>
    <row r="11" spans="1:9" ht="13.8" thickBot="1" x14ac:dyDescent="0.3">
      <c r="A11" s="263"/>
      <c r="B11" s="306" t="s">
        <v>99</v>
      </c>
      <c r="C11" s="264"/>
      <c r="D11" s="268"/>
      <c r="E11" s="261"/>
      <c r="F11" s="270"/>
      <c r="G11" s="262"/>
      <c r="H11" s="401"/>
      <c r="I11" s="422"/>
    </row>
    <row r="12" spans="1:9" ht="13.8" thickBot="1" x14ac:dyDescent="0.3">
      <c r="A12" s="37"/>
      <c r="B12" s="16" t="s">
        <v>16</v>
      </c>
      <c r="C12" s="27">
        <v>2214489.02</v>
      </c>
      <c r="D12" s="370" t="s">
        <v>419</v>
      </c>
      <c r="E12" s="22" t="s">
        <v>420</v>
      </c>
      <c r="F12" s="22" t="s">
        <v>17</v>
      </c>
      <c r="G12" s="22" t="s">
        <v>117</v>
      </c>
      <c r="H12" s="402" t="s">
        <v>392</v>
      </c>
      <c r="I12" s="422"/>
    </row>
    <row r="13" spans="1:9" ht="13.8" thickBot="1" x14ac:dyDescent="0.3">
      <c r="A13" s="321"/>
      <c r="B13" s="306" t="s">
        <v>99</v>
      </c>
      <c r="C13" s="264"/>
      <c r="D13" s="268"/>
      <c r="E13" s="261"/>
      <c r="F13" s="270"/>
      <c r="G13" s="262"/>
      <c r="I13" s="422"/>
    </row>
    <row r="14" spans="1:9" ht="13.8" thickBot="1" x14ac:dyDescent="0.3">
      <c r="A14" s="321"/>
      <c r="B14" s="99" t="s">
        <v>46</v>
      </c>
      <c r="C14" s="25">
        <v>615995.80000000005</v>
      </c>
      <c r="D14" s="423">
        <v>-1.5893600000000001</v>
      </c>
      <c r="E14" s="118">
        <v>933.32697559999997</v>
      </c>
      <c r="F14" s="127">
        <v>660</v>
      </c>
      <c r="G14" s="115" t="s">
        <v>22</v>
      </c>
      <c r="H14" s="424" t="s">
        <v>392</v>
      </c>
      <c r="I14" s="422"/>
    </row>
    <row r="15" spans="1:9" ht="13.8" thickBot="1" x14ac:dyDescent="0.3">
      <c r="A15" s="28"/>
      <c r="B15" s="29" t="s">
        <v>18</v>
      </c>
      <c r="C15" s="30">
        <f>SUM(C5,C6,C7,C8,C9,C10,C12,C14)</f>
        <v>29505355.550000004</v>
      </c>
      <c r="D15" s="31"/>
      <c r="E15" s="32"/>
      <c r="F15" s="33"/>
      <c r="G15" s="34"/>
      <c r="I15" s="422"/>
    </row>
    <row r="16" spans="1:9" ht="13.8" thickBot="1" x14ac:dyDescent="0.3">
      <c r="A16" s="28"/>
      <c r="B16" s="53"/>
      <c r="C16" s="54"/>
      <c r="D16" s="316"/>
      <c r="E16" s="132"/>
      <c r="F16" s="317"/>
      <c r="G16" s="318"/>
      <c r="I16" s="422"/>
    </row>
    <row r="17" spans="1:10" ht="13.8" thickBot="1" x14ac:dyDescent="0.3">
      <c r="A17" s="304"/>
      <c r="B17" s="260" t="s">
        <v>101</v>
      </c>
      <c r="C17" s="255" t="s">
        <v>1</v>
      </c>
      <c r="D17" s="336" t="s">
        <v>2</v>
      </c>
      <c r="E17" s="255" t="s">
        <v>3</v>
      </c>
      <c r="F17" s="269" t="s">
        <v>4</v>
      </c>
      <c r="G17" s="255" t="s">
        <v>5</v>
      </c>
      <c r="I17" s="422"/>
    </row>
    <row r="18" spans="1:10" ht="13.8" thickBot="1" x14ac:dyDescent="0.3">
      <c r="A18" s="305"/>
      <c r="B18" s="16" t="s">
        <v>120</v>
      </c>
      <c r="C18" s="335">
        <v>4343647.29</v>
      </c>
      <c r="D18" s="352">
        <v>0.87260000000000004</v>
      </c>
      <c r="E18" s="392">
        <v>2.2074259999999999</v>
      </c>
      <c r="F18" s="262" t="s">
        <v>132</v>
      </c>
      <c r="G18" s="255"/>
      <c r="H18" s="425" t="s">
        <v>392</v>
      </c>
      <c r="I18" s="422"/>
    </row>
    <row r="19" spans="1:10" ht="13.8" thickBot="1" x14ac:dyDescent="0.3">
      <c r="A19" s="252"/>
      <c r="B19" s="253" t="s">
        <v>19</v>
      </c>
      <c r="C19" s="39">
        <v>39275442.200000003</v>
      </c>
      <c r="D19" s="372">
        <v>4.41</v>
      </c>
      <c r="E19" s="41" t="s">
        <v>413</v>
      </c>
      <c r="F19" s="70" t="s">
        <v>73</v>
      </c>
      <c r="G19" s="41" t="s">
        <v>7</v>
      </c>
      <c r="H19" s="402" t="s">
        <v>392</v>
      </c>
      <c r="I19" s="422"/>
    </row>
    <row r="20" spans="1:10" ht="13.8" thickBot="1" x14ac:dyDescent="0.3">
      <c r="A20" s="38"/>
      <c r="B20" s="253" t="s">
        <v>20</v>
      </c>
      <c r="C20" s="39">
        <v>6014456</v>
      </c>
      <c r="D20" s="372">
        <v>0.86229999999999996</v>
      </c>
      <c r="E20" s="41" t="s">
        <v>396</v>
      </c>
      <c r="F20" s="41" t="s">
        <v>21</v>
      </c>
      <c r="G20" s="40" t="s">
        <v>22</v>
      </c>
      <c r="H20" s="402" t="s">
        <v>392</v>
      </c>
      <c r="I20" s="422"/>
    </row>
    <row r="21" spans="1:10" ht="13.8" thickBot="1" x14ac:dyDescent="0.3">
      <c r="A21" s="38"/>
      <c r="B21" s="323" t="s">
        <v>374</v>
      </c>
      <c r="C21" s="393">
        <v>1120067.71</v>
      </c>
      <c r="D21" s="394">
        <v>1.33</v>
      </c>
      <c r="E21" s="22" t="s">
        <v>395</v>
      </c>
      <c r="F21" s="22" t="s">
        <v>376</v>
      </c>
      <c r="G21" s="21"/>
      <c r="H21" s="403" t="s">
        <v>392</v>
      </c>
      <c r="I21" s="422"/>
    </row>
    <row r="22" spans="1:10" ht="13.8" thickBot="1" x14ac:dyDescent="0.3">
      <c r="A22" s="263"/>
      <c r="B22" s="206" t="s">
        <v>100</v>
      </c>
      <c r="C22" s="266"/>
      <c r="D22" s="267"/>
      <c r="E22" s="262"/>
      <c r="F22" s="262"/>
      <c r="G22" s="262"/>
      <c r="H22" s="401"/>
      <c r="I22" s="422"/>
    </row>
    <row r="23" spans="1:10" ht="13.8" thickBot="1" x14ac:dyDescent="0.3">
      <c r="A23" s="42"/>
      <c r="B23" s="23" t="s">
        <v>23</v>
      </c>
      <c r="C23" s="20">
        <v>3302983.75</v>
      </c>
      <c r="D23" s="370" t="s">
        <v>397</v>
      </c>
      <c r="E23" s="22" t="s">
        <v>398</v>
      </c>
      <c r="F23" s="22" t="s">
        <v>139</v>
      </c>
      <c r="G23" s="21" t="s">
        <v>22</v>
      </c>
      <c r="H23" s="402" t="s">
        <v>392</v>
      </c>
      <c r="I23" s="422"/>
    </row>
    <row r="24" spans="1:10" ht="13.8" thickBot="1" x14ac:dyDescent="0.3">
      <c r="A24" s="263"/>
      <c r="B24" s="206" t="s">
        <v>99</v>
      </c>
      <c r="C24" s="264"/>
      <c r="D24" s="265"/>
      <c r="E24" s="262" t="s">
        <v>0</v>
      </c>
      <c r="F24" s="262"/>
      <c r="G24" s="262"/>
      <c r="H24" s="401"/>
      <c r="I24" s="422"/>
    </row>
    <row r="25" spans="1:10" ht="13.8" thickBot="1" x14ac:dyDescent="0.3">
      <c r="A25" s="42"/>
      <c r="B25" s="16" t="s">
        <v>24</v>
      </c>
      <c r="C25" s="44">
        <v>2209955.7000000002</v>
      </c>
      <c r="D25" s="348">
        <v>4.8899999999999997</v>
      </c>
      <c r="E25" s="61" t="s">
        <v>394</v>
      </c>
      <c r="F25" s="61" t="s">
        <v>121</v>
      </c>
      <c r="G25" s="47" t="s">
        <v>25</v>
      </c>
      <c r="H25" s="402" t="s">
        <v>392</v>
      </c>
      <c r="I25" s="422"/>
    </row>
    <row r="26" spans="1:10" ht="13.8" thickBot="1" x14ac:dyDescent="0.3">
      <c r="A26" s="42"/>
      <c r="B26" s="12" t="s">
        <v>26</v>
      </c>
      <c r="C26" s="44"/>
      <c r="D26" s="315"/>
      <c r="E26" s="47"/>
      <c r="F26" s="47"/>
      <c r="G26" s="47"/>
      <c r="H26" s="401"/>
      <c r="I26" s="422"/>
    </row>
    <row r="27" spans="1:10" ht="13.8" thickBot="1" x14ac:dyDescent="0.3">
      <c r="A27" s="254"/>
      <c r="B27" s="19" t="s">
        <v>27</v>
      </c>
      <c r="C27" s="44">
        <v>1965980</v>
      </c>
      <c r="D27" s="349"/>
      <c r="E27" s="61" t="s">
        <v>412</v>
      </c>
      <c r="F27" s="61" t="s">
        <v>360</v>
      </c>
      <c r="G27" s="47" t="s">
        <v>80</v>
      </c>
      <c r="H27" s="402" t="s">
        <v>392</v>
      </c>
      <c r="I27" s="422"/>
    </row>
    <row r="28" spans="1:10" ht="13.8" thickBot="1" x14ac:dyDescent="0.3">
      <c r="A28" s="28"/>
      <c r="B28" s="29" t="s">
        <v>18</v>
      </c>
      <c r="C28" s="50">
        <f>SUM(C18,C19,C20,C21,C23,C25,C27)</f>
        <v>58232532.650000006</v>
      </c>
      <c r="D28" s="51"/>
      <c r="E28" s="52"/>
      <c r="F28" s="52"/>
      <c r="G28" s="34"/>
      <c r="H28" s="401"/>
    </row>
    <row r="29" spans="1:10" ht="13.8" thickBot="1" x14ac:dyDescent="0.3">
      <c r="A29" s="28"/>
      <c r="B29" s="53"/>
      <c r="C29" s="54"/>
      <c r="D29" s="55"/>
      <c r="E29" s="56"/>
      <c r="F29" s="56"/>
      <c r="G29" s="57"/>
      <c r="H29" s="401"/>
    </row>
    <row r="30" spans="1:10" ht="13.8" thickBot="1" x14ac:dyDescent="0.3">
      <c r="A30" s="305"/>
      <c r="B30" s="260" t="s">
        <v>96</v>
      </c>
      <c r="C30" s="255" t="s">
        <v>1</v>
      </c>
      <c r="D30" s="261" t="s">
        <v>2</v>
      </c>
      <c r="E30" s="257" t="s">
        <v>3</v>
      </c>
      <c r="F30" s="258" t="s">
        <v>4</v>
      </c>
      <c r="G30" s="257" t="s">
        <v>5</v>
      </c>
      <c r="H30" s="401"/>
    </row>
    <row r="31" spans="1:10" ht="13.8" thickBot="1" x14ac:dyDescent="0.3">
      <c r="A31" s="38"/>
      <c r="B31" s="97" t="s">
        <v>98</v>
      </c>
      <c r="C31" s="98">
        <v>5012617.71</v>
      </c>
      <c r="D31" s="378"/>
      <c r="E31" s="22" t="s">
        <v>404</v>
      </c>
      <c r="F31" s="22" t="s">
        <v>133</v>
      </c>
      <c r="G31" s="21" t="s">
        <v>28</v>
      </c>
      <c r="H31" s="402" t="s">
        <v>392</v>
      </c>
      <c r="I31" s="422"/>
      <c r="J31" s="422"/>
    </row>
    <row r="32" spans="1:10" ht="13.8" thickBot="1" x14ac:dyDescent="0.3">
      <c r="A32" s="37"/>
      <c r="B32" s="16"/>
      <c r="C32" s="44"/>
      <c r="D32" s="46"/>
      <c r="E32" s="61"/>
      <c r="F32" s="47"/>
      <c r="G32" s="61"/>
      <c r="I32" s="422"/>
      <c r="J32" s="422"/>
    </row>
    <row r="33" spans="1:10" ht="13.8" thickBot="1" x14ac:dyDescent="0.3">
      <c r="A33" s="62"/>
      <c r="B33" s="63" t="s">
        <v>18</v>
      </c>
      <c r="C33" s="30">
        <f>SUM(C31:C32)</f>
        <v>5012617.71</v>
      </c>
      <c r="D33" s="64"/>
      <c r="E33" s="52"/>
      <c r="F33" s="52"/>
      <c r="G33" s="34"/>
      <c r="I33" s="422"/>
      <c r="J33" s="422"/>
    </row>
    <row r="34" spans="1:10" ht="13.8" thickBot="1" x14ac:dyDescent="0.3">
      <c r="A34" s="62"/>
      <c r="B34" s="53"/>
      <c r="C34" s="54"/>
      <c r="D34" s="65"/>
      <c r="E34" s="56"/>
      <c r="F34" s="56"/>
      <c r="G34" s="57"/>
      <c r="I34" s="422"/>
      <c r="J34" s="422"/>
    </row>
    <row r="35" spans="1:10" ht="13.8" thickBot="1" x14ac:dyDescent="0.3">
      <c r="A35" s="252"/>
      <c r="B35" s="12" t="s">
        <v>128</v>
      </c>
      <c r="C35" s="238" t="s">
        <v>1</v>
      </c>
      <c r="D35" s="284" t="s">
        <v>2</v>
      </c>
      <c r="E35" s="238" t="s">
        <v>3</v>
      </c>
      <c r="F35" s="285" t="s">
        <v>4</v>
      </c>
      <c r="G35" s="238" t="s">
        <v>5</v>
      </c>
      <c r="I35" s="422"/>
      <c r="J35" s="422"/>
    </row>
    <row r="36" spans="1:10" ht="13.8" thickBot="1" x14ac:dyDescent="0.3">
      <c r="A36" s="38"/>
      <c r="B36" s="302" t="s">
        <v>129</v>
      </c>
      <c r="C36" s="68">
        <v>2860614.16</v>
      </c>
      <c r="D36" s="357"/>
      <c r="E36" s="70" t="s">
        <v>425</v>
      </c>
      <c r="F36" s="70" t="s">
        <v>32</v>
      </c>
      <c r="G36" s="69" t="s">
        <v>30</v>
      </c>
      <c r="H36" s="402" t="s">
        <v>423</v>
      </c>
      <c r="I36" s="422"/>
      <c r="J36" s="422"/>
    </row>
    <row r="37" spans="1:10" ht="13.8" thickBot="1" x14ac:dyDescent="0.3">
      <c r="A37" s="38"/>
      <c r="B37" s="63" t="s">
        <v>18</v>
      </c>
      <c r="C37" s="30">
        <f>SUM(C34:C36)</f>
        <v>2860614.16</v>
      </c>
      <c r="D37" s="64"/>
      <c r="E37" s="52"/>
      <c r="F37" s="52"/>
      <c r="G37" s="34"/>
      <c r="H37" s="401"/>
      <c r="I37" s="422"/>
      <c r="J37" s="422"/>
    </row>
    <row r="38" spans="1:10" ht="13.8" thickBot="1" x14ac:dyDescent="0.3">
      <c r="A38" s="38"/>
      <c r="B38" s="67" t="s">
        <v>74</v>
      </c>
      <c r="C38" s="68">
        <v>10594.68</v>
      </c>
      <c r="D38" s="344">
        <v>-70.22</v>
      </c>
      <c r="E38" s="70" t="s">
        <v>386</v>
      </c>
      <c r="F38" s="69" t="s">
        <v>75</v>
      </c>
      <c r="G38" s="69" t="s">
        <v>30</v>
      </c>
      <c r="H38" s="402"/>
      <c r="I38" s="422"/>
      <c r="J38" s="422"/>
    </row>
    <row r="39" spans="1:10" ht="13.8" thickBot="1" x14ac:dyDescent="0.3">
      <c r="A39" s="37"/>
      <c r="B39" s="67" t="s">
        <v>76</v>
      </c>
      <c r="C39" s="68">
        <v>19924.34</v>
      </c>
      <c r="D39" s="344">
        <v>-70.22</v>
      </c>
      <c r="E39" s="70" t="s">
        <v>387</v>
      </c>
      <c r="F39" s="70" t="s">
        <v>140</v>
      </c>
      <c r="G39" s="69" t="s">
        <v>30</v>
      </c>
      <c r="H39" s="402"/>
      <c r="I39" s="422"/>
      <c r="J39" s="422"/>
    </row>
    <row r="40" spans="1:10" ht="13.8" thickBot="1" x14ac:dyDescent="0.3">
      <c r="A40" s="15"/>
      <c r="B40" s="67" t="s">
        <v>77</v>
      </c>
      <c r="C40" s="98">
        <v>21065.52</v>
      </c>
      <c r="D40" s="341">
        <v>-70.22</v>
      </c>
      <c r="E40" s="375">
        <v>88.992814879999997</v>
      </c>
      <c r="F40" s="21" t="s">
        <v>31</v>
      </c>
      <c r="G40" s="125" t="s">
        <v>30</v>
      </c>
      <c r="H40" s="402"/>
      <c r="I40" s="422"/>
      <c r="J40" s="422"/>
    </row>
    <row r="41" spans="1:10" ht="13.8" thickBot="1" x14ac:dyDescent="0.3">
      <c r="A41" s="322"/>
      <c r="B41" s="63" t="s">
        <v>18</v>
      </c>
      <c r="C41" s="30">
        <f>SUM(C38:C40)</f>
        <v>51584.54</v>
      </c>
      <c r="D41" s="64"/>
      <c r="E41" s="52"/>
      <c r="F41" s="52"/>
      <c r="G41" s="34"/>
      <c r="H41" s="401"/>
      <c r="I41" s="422"/>
      <c r="J41" s="422"/>
    </row>
    <row r="42" spans="1:10" ht="13.8" thickBot="1" x14ac:dyDescent="0.3">
      <c r="A42" s="219"/>
      <c r="B42" s="116" t="s">
        <v>127</v>
      </c>
      <c r="C42" s="30">
        <f>SUM(C37,C41)</f>
        <v>2912198.7</v>
      </c>
      <c r="D42" s="288"/>
      <c r="E42" s="52"/>
      <c r="F42" s="52"/>
      <c r="G42" s="34"/>
      <c r="H42" s="401"/>
      <c r="I42" s="422"/>
      <c r="J42" s="422"/>
    </row>
    <row r="43" spans="1:10" ht="13.8" thickBot="1" x14ac:dyDescent="0.3">
      <c r="A43" s="289"/>
      <c r="B43" s="287"/>
      <c r="C43" s="286"/>
      <c r="D43" s="73"/>
      <c r="E43" s="74"/>
      <c r="F43" s="74"/>
      <c r="G43" s="75"/>
      <c r="H43" s="401"/>
      <c r="I43" s="422"/>
      <c r="J43" s="422"/>
    </row>
    <row r="44" spans="1:10" ht="20.25" customHeight="1" thickBot="1" x14ac:dyDescent="0.3">
      <c r="A44" s="390" t="s">
        <v>319</v>
      </c>
      <c r="B44" s="206" t="s">
        <v>95</v>
      </c>
      <c r="C44" s="257" t="s">
        <v>1</v>
      </c>
      <c r="D44" s="256" t="s">
        <v>2</v>
      </c>
      <c r="E44" s="257" t="s">
        <v>3</v>
      </c>
      <c r="F44" s="258" t="s">
        <v>4</v>
      </c>
      <c r="G44" s="257" t="s">
        <v>5</v>
      </c>
      <c r="H44" s="401"/>
      <c r="I44" s="422"/>
      <c r="J44" s="422"/>
    </row>
    <row r="45" spans="1:10" ht="18.75" customHeight="1" thickTop="1" thickBot="1" x14ac:dyDescent="0.3">
      <c r="A45" s="390" t="s">
        <v>318</v>
      </c>
      <c r="B45" s="323" t="s">
        <v>426</v>
      </c>
      <c r="C45" s="78">
        <v>1849683.37</v>
      </c>
      <c r="D45" s="349">
        <v>0.27</v>
      </c>
      <c r="E45" s="61" t="s">
        <v>424</v>
      </c>
      <c r="F45" s="61" t="s">
        <v>88</v>
      </c>
      <c r="G45" s="61" t="s">
        <v>30</v>
      </c>
      <c r="H45" s="402" t="s">
        <v>423</v>
      </c>
      <c r="I45" s="422"/>
      <c r="J45" s="422"/>
    </row>
    <row r="46" spans="1:10" ht="14.4" thickTop="1" thickBot="1" x14ac:dyDescent="0.3">
      <c r="A46" s="389"/>
      <c r="B46" s="235"/>
      <c r="C46" s="80"/>
      <c r="D46" s="81"/>
      <c r="E46" s="82" t="s">
        <v>0</v>
      </c>
      <c r="F46" s="82"/>
      <c r="G46" s="82"/>
      <c r="H46" s="401"/>
      <c r="I46" s="422"/>
      <c r="J46" s="422"/>
    </row>
    <row r="47" spans="1:10" ht="13.8" thickBot="1" x14ac:dyDescent="0.3">
      <c r="A47" s="28"/>
      <c r="B47" s="63" t="s">
        <v>18</v>
      </c>
      <c r="C47" s="30">
        <f>SUM(C45:C46)</f>
        <v>1849683.37</v>
      </c>
      <c r="D47" s="72"/>
      <c r="E47" s="52"/>
      <c r="F47" s="52"/>
      <c r="G47" s="34"/>
      <c r="H47" s="401"/>
      <c r="I47" s="422"/>
      <c r="J47" s="422"/>
    </row>
    <row r="48" spans="1:10" ht="13.8" thickBot="1" x14ac:dyDescent="0.3">
      <c r="A48" s="28"/>
      <c r="B48" s="53"/>
      <c r="C48" s="54"/>
      <c r="D48" s="74"/>
      <c r="E48" s="56"/>
      <c r="F48" s="56"/>
      <c r="G48" s="57"/>
      <c r="H48" s="401"/>
      <c r="I48" s="422"/>
      <c r="J48" s="422"/>
    </row>
    <row r="49" spans="1:10" ht="13.8" thickBot="1" x14ac:dyDescent="0.3">
      <c r="A49" s="239"/>
      <c r="B49" s="12" t="s">
        <v>33</v>
      </c>
      <c r="C49" s="13" t="s">
        <v>1</v>
      </c>
      <c r="D49" s="66" t="s">
        <v>2</v>
      </c>
      <c r="E49" s="58" t="s">
        <v>3</v>
      </c>
      <c r="F49" s="59" t="s">
        <v>4</v>
      </c>
      <c r="G49" s="58" t="s">
        <v>5</v>
      </c>
      <c r="H49" s="401"/>
      <c r="I49" s="422"/>
      <c r="J49" s="422"/>
    </row>
    <row r="50" spans="1:10" ht="13.8" thickBot="1" x14ac:dyDescent="0.3">
      <c r="A50" s="84"/>
      <c r="B50" s="85" t="s">
        <v>34</v>
      </c>
      <c r="C50" s="44">
        <v>33542140.760000002</v>
      </c>
      <c r="D50" s="86"/>
      <c r="E50" s="24" t="s">
        <v>35</v>
      </c>
      <c r="F50" s="18" t="s">
        <v>122</v>
      </c>
      <c r="G50" s="18" t="s">
        <v>22</v>
      </c>
      <c r="H50" s="402" t="s">
        <v>392</v>
      </c>
      <c r="I50" s="422"/>
      <c r="J50" s="422"/>
    </row>
    <row r="51" spans="1:10" ht="13.8" thickBot="1" x14ac:dyDescent="0.3">
      <c r="A51" s="87"/>
      <c r="B51" s="88" t="s">
        <v>36</v>
      </c>
      <c r="C51" s="68">
        <v>25193019.690000001</v>
      </c>
      <c r="D51" s="89"/>
      <c r="E51" s="70" t="s">
        <v>35</v>
      </c>
      <c r="F51" s="70" t="s">
        <v>37</v>
      </c>
      <c r="G51" s="70" t="s">
        <v>38</v>
      </c>
      <c r="H51" s="402" t="s">
        <v>392</v>
      </c>
      <c r="I51" s="422"/>
      <c r="J51" s="422"/>
    </row>
    <row r="52" spans="1:10" ht="13.8" thickBot="1" x14ac:dyDescent="0.3">
      <c r="A52" s="240"/>
      <c r="B52" s="88" t="s">
        <v>39</v>
      </c>
      <c r="C52" s="68">
        <v>2018094.39</v>
      </c>
      <c r="D52" s="60"/>
      <c r="E52" s="22" t="s">
        <v>35</v>
      </c>
      <c r="F52" s="22" t="s">
        <v>355</v>
      </c>
      <c r="G52" s="22" t="s">
        <v>40</v>
      </c>
      <c r="H52" s="402" t="s">
        <v>392</v>
      </c>
      <c r="I52" s="422"/>
      <c r="J52" s="422"/>
    </row>
    <row r="53" spans="1:10" ht="13.8" thickBot="1" x14ac:dyDescent="0.3">
      <c r="A53" s="62"/>
      <c r="B53" s="63" t="s">
        <v>18</v>
      </c>
      <c r="C53" s="30">
        <f>SUM(C50:C52)</f>
        <v>60753254.840000004</v>
      </c>
      <c r="D53" s="90"/>
      <c r="E53" s="52"/>
      <c r="F53" s="52"/>
      <c r="G53" s="34"/>
      <c r="H53" s="401"/>
      <c r="I53" s="422"/>
      <c r="J53" s="422"/>
    </row>
    <row r="54" spans="1:10" ht="13.8" thickBot="1" x14ac:dyDescent="0.3">
      <c r="A54" s="91"/>
      <c r="B54" s="92"/>
      <c r="C54" s="93"/>
      <c r="D54" s="94"/>
      <c r="E54" s="95"/>
      <c r="F54" s="28"/>
      <c r="G54" s="106"/>
      <c r="H54" s="401"/>
      <c r="I54" s="422"/>
      <c r="J54" s="422"/>
    </row>
    <row r="55" spans="1:10" ht="13.8" thickBot="1" x14ac:dyDescent="0.3">
      <c r="A55" s="668"/>
      <c r="B55" s="43" t="s">
        <v>41</v>
      </c>
      <c r="C55" s="13" t="s">
        <v>1</v>
      </c>
      <c r="D55" s="1" t="s">
        <v>2</v>
      </c>
      <c r="E55" s="13" t="s">
        <v>3</v>
      </c>
      <c r="F55" s="14" t="s">
        <v>4</v>
      </c>
      <c r="G55" s="13" t="s">
        <v>5</v>
      </c>
      <c r="H55" s="401"/>
      <c r="I55" s="422"/>
      <c r="J55" s="422"/>
    </row>
    <row r="56" spans="1:10" ht="13.8" thickBot="1" x14ac:dyDescent="0.3">
      <c r="A56" s="669"/>
      <c r="B56" s="119" t="s">
        <v>43</v>
      </c>
      <c r="C56" s="68">
        <v>4422355.3</v>
      </c>
      <c r="D56" s="357">
        <v>8.7899999999999991</v>
      </c>
      <c r="E56" s="70" t="s">
        <v>411</v>
      </c>
      <c r="F56" s="70" t="s">
        <v>44</v>
      </c>
      <c r="G56" s="70" t="s">
        <v>42</v>
      </c>
      <c r="H56" s="402" t="s">
        <v>392</v>
      </c>
      <c r="I56" s="422"/>
      <c r="J56" s="422"/>
    </row>
    <row r="57" spans="1:10" ht="13.8" thickBot="1" x14ac:dyDescent="0.3">
      <c r="A57" s="670"/>
      <c r="B57" s="119"/>
      <c r="C57" s="68"/>
      <c r="D57" s="122"/>
      <c r="E57" s="69" t="s">
        <v>29</v>
      </c>
      <c r="F57" s="69"/>
      <c r="G57" s="70"/>
      <c r="H57" s="401"/>
    </row>
    <row r="58" spans="1:10" ht="13.8" thickBot="1" x14ac:dyDescent="0.3">
      <c r="A58" s="36"/>
      <c r="B58" s="29" t="s">
        <v>18</v>
      </c>
      <c r="C58" s="117">
        <f>C56</f>
        <v>4422355.3</v>
      </c>
      <c r="D58" s="90"/>
      <c r="E58" s="52"/>
      <c r="F58" s="52"/>
      <c r="G58" s="34"/>
      <c r="H58" s="401"/>
    </row>
    <row r="59" spans="1:10" ht="13.8" thickBot="1" x14ac:dyDescent="0.3">
      <c r="A59" s="123"/>
      <c r="B59" s="28"/>
      <c r="C59" s="28"/>
      <c r="D59" s="73"/>
      <c r="E59" s="73"/>
      <c r="F59" s="73"/>
      <c r="G59" s="124"/>
      <c r="H59" s="401"/>
    </row>
    <row r="60" spans="1:10" ht="13.8" thickBot="1" x14ac:dyDescent="0.3">
      <c r="A60" s="274"/>
      <c r="B60" s="210" t="s">
        <v>103</v>
      </c>
      <c r="C60" s="255" t="s">
        <v>1</v>
      </c>
      <c r="D60" s="256" t="s">
        <v>2</v>
      </c>
      <c r="E60" s="257" t="s">
        <v>3</v>
      </c>
      <c r="F60" s="258" t="s">
        <v>4</v>
      </c>
      <c r="G60" s="257" t="s">
        <v>5</v>
      </c>
      <c r="H60" s="401"/>
    </row>
    <row r="61" spans="1:10" ht="13.8" thickBot="1" x14ac:dyDescent="0.3">
      <c r="A61" s="138"/>
      <c r="B61" s="99" t="s">
        <v>47</v>
      </c>
      <c r="C61" s="25">
        <v>2377883.7400000002</v>
      </c>
      <c r="D61" s="395">
        <v>-0.5716</v>
      </c>
      <c r="E61" s="381">
        <v>1755.5584550999999</v>
      </c>
      <c r="F61" s="115">
        <v>1354.488499</v>
      </c>
      <c r="G61" s="115" t="s">
        <v>22</v>
      </c>
      <c r="H61" s="401" t="s">
        <v>392</v>
      </c>
    </row>
    <row r="62" spans="1:10" ht="13.8" thickBot="1" x14ac:dyDescent="0.3">
      <c r="A62" s="138"/>
      <c r="B62" s="43"/>
      <c r="C62" s="44"/>
      <c r="D62" s="126"/>
      <c r="E62" s="18"/>
      <c r="F62" s="18"/>
      <c r="G62" s="18"/>
    </row>
    <row r="63" spans="1:10" ht="13.8" thickBot="1" x14ac:dyDescent="0.3">
      <c r="A63" s="138"/>
      <c r="B63" s="99"/>
      <c r="C63" s="44"/>
      <c r="D63" s="139"/>
      <c r="E63" s="47"/>
      <c r="F63" s="47"/>
      <c r="G63" s="101"/>
    </row>
    <row r="64" spans="1:10" ht="13.8" thickBot="1" x14ac:dyDescent="0.3">
      <c r="A64" s="49"/>
      <c r="B64" s="29" t="s">
        <v>18</v>
      </c>
      <c r="C64" s="117">
        <f>SUM(C61:C63)</f>
        <v>2377883.7400000002</v>
      </c>
      <c r="D64" s="141"/>
      <c r="E64" s="128"/>
      <c r="F64" s="129"/>
      <c r="G64" s="130"/>
    </row>
    <row r="65" spans="1:8" ht="13.8" thickBot="1" x14ac:dyDescent="0.3">
      <c r="A65" s="73"/>
      <c r="B65" s="53"/>
      <c r="C65" s="107"/>
      <c r="D65" s="132"/>
      <c r="E65" s="133"/>
      <c r="F65" s="142"/>
      <c r="G65" s="143"/>
    </row>
    <row r="66" spans="1:8" ht="13.8" thickBot="1" x14ac:dyDescent="0.3">
      <c r="A66" s="28"/>
      <c r="B66" s="43" t="s">
        <v>45</v>
      </c>
      <c r="C66" s="13" t="s">
        <v>1</v>
      </c>
      <c r="D66" s="1" t="s">
        <v>2</v>
      </c>
      <c r="E66" s="13" t="s">
        <v>3</v>
      </c>
      <c r="F66" s="14" t="s">
        <v>4</v>
      </c>
      <c r="G66" s="13" t="s">
        <v>5</v>
      </c>
    </row>
    <row r="67" spans="1:8" ht="13.8" thickBot="1" x14ac:dyDescent="0.3">
      <c r="A67" s="28"/>
      <c r="B67" s="171" t="s">
        <v>107</v>
      </c>
      <c r="C67" s="44">
        <v>2349222.0299999998</v>
      </c>
      <c r="D67" s="349">
        <v>9.43</v>
      </c>
      <c r="E67" s="61" t="s">
        <v>406</v>
      </c>
      <c r="F67" s="61" t="s">
        <v>136</v>
      </c>
      <c r="G67" s="404"/>
      <c r="H67" s="420" t="s">
        <v>392</v>
      </c>
    </row>
    <row r="68" spans="1:8" ht="13.8" thickBot="1" x14ac:dyDescent="0.3">
      <c r="A68" s="28"/>
      <c r="B68" s="99" t="s">
        <v>48</v>
      </c>
      <c r="C68" s="44">
        <v>1947963.63</v>
      </c>
      <c r="D68" s="358">
        <v>8.31</v>
      </c>
      <c r="E68" s="18" t="s">
        <v>407</v>
      </c>
      <c r="F68" s="24" t="s">
        <v>89</v>
      </c>
      <c r="G68" s="405" t="s">
        <v>105</v>
      </c>
      <c r="H68" s="403" t="s">
        <v>392</v>
      </c>
    </row>
    <row r="69" spans="1:8" ht="13.8" thickBot="1" x14ac:dyDescent="0.3">
      <c r="A69" s="28"/>
      <c r="B69" s="99" t="s">
        <v>110</v>
      </c>
      <c r="C69" s="25">
        <v>2251851.8199999998</v>
      </c>
      <c r="D69" s="284">
        <v>0.92</v>
      </c>
      <c r="E69" s="18" t="s">
        <v>408</v>
      </c>
      <c r="F69" s="18" t="s">
        <v>274</v>
      </c>
      <c r="G69" s="1"/>
      <c r="H69" s="420" t="s">
        <v>392</v>
      </c>
    </row>
    <row r="70" spans="1:8" ht="13.8" thickBot="1" x14ac:dyDescent="0.3">
      <c r="A70" s="49"/>
      <c r="B70" s="63" t="s">
        <v>18</v>
      </c>
      <c r="C70" s="290">
        <f>SUM(C67:C69)</f>
        <v>6549037.4800000004</v>
      </c>
      <c r="D70" s="132"/>
      <c r="E70" s="133"/>
      <c r="F70" s="142"/>
      <c r="G70" s="142"/>
      <c r="H70" s="420"/>
    </row>
    <row r="71" spans="1:8" ht="13.8" thickBot="1" x14ac:dyDescent="0.3">
      <c r="A71" s="83"/>
      <c r="B71" s="132"/>
      <c r="C71" s="133"/>
      <c r="D71" s="134"/>
      <c r="E71" s="135"/>
      <c r="F71" s="136"/>
      <c r="G71" s="136"/>
      <c r="H71" s="420"/>
    </row>
    <row r="72" spans="1:8" ht="13.8" thickBot="1" x14ac:dyDescent="0.3">
      <c r="A72" s="273"/>
      <c r="B72" s="210" t="s">
        <v>94</v>
      </c>
      <c r="C72" s="255" t="s">
        <v>1</v>
      </c>
      <c r="D72" s="256" t="s">
        <v>2</v>
      </c>
      <c r="E72" s="257" t="s">
        <v>3</v>
      </c>
      <c r="F72" s="258" t="s">
        <v>4</v>
      </c>
      <c r="G72" s="256" t="s">
        <v>5</v>
      </c>
      <c r="H72" s="420"/>
    </row>
    <row r="73" spans="1:8" ht="15.6" thickBot="1" x14ac:dyDescent="0.3">
      <c r="A73" s="149"/>
      <c r="B73" s="171" t="s">
        <v>130</v>
      </c>
      <c r="C73" s="44">
        <v>796311.29</v>
      </c>
      <c r="D73" s="350"/>
      <c r="E73" s="18" t="s">
        <v>410</v>
      </c>
      <c r="F73" s="18" t="s">
        <v>49</v>
      </c>
      <c r="G73" s="406" t="s">
        <v>30</v>
      </c>
      <c r="H73" s="403" t="s">
        <v>392</v>
      </c>
    </row>
    <row r="74" spans="1:8" ht="15.6" thickBot="1" x14ac:dyDescent="0.3">
      <c r="A74" s="149"/>
      <c r="B74" s="279" t="s">
        <v>103</v>
      </c>
      <c r="C74" s="264"/>
      <c r="D74" s="280"/>
      <c r="E74" s="262" t="s">
        <v>109</v>
      </c>
      <c r="F74" s="262"/>
      <c r="G74" s="407"/>
      <c r="H74" s="420"/>
    </row>
    <row r="75" spans="1:8" ht="15.6" thickBot="1" x14ac:dyDescent="0.3">
      <c r="A75" s="149"/>
      <c r="B75" s="45" t="s">
        <v>78</v>
      </c>
      <c r="C75" s="44">
        <v>381989.28</v>
      </c>
      <c r="D75" s="340"/>
      <c r="E75" s="18" t="s">
        <v>402</v>
      </c>
      <c r="F75" s="24" t="s">
        <v>79</v>
      </c>
      <c r="G75" s="405" t="s">
        <v>80</v>
      </c>
      <c r="H75" s="403" t="s">
        <v>392</v>
      </c>
    </row>
    <row r="76" spans="1:8" ht="13.8" thickBot="1" x14ac:dyDescent="0.3">
      <c r="B76" s="144"/>
      <c r="C76" s="13"/>
      <c r="D76" s="145"/>
      <c r="E76" s="146"/>
      <c r="F76" s="146"/>
      <c r="G76" s="145"/>
      <c r="H76" s="420"/>
    </row>
    <row r="77" spans="1:8" ht="13.8" thickBot="1" x14ac:dyDescent="0.3">
      <c r="A77" s="150"/>
      <c r="B77" s="29" t="s">
        <v>18</v>
      </c>
      <c r="C77" s="117">
        <f>SUM(C73,C75)</f>
        <v>1178300.57</v>
      </c>
      <c r="D77" s="151"/>
      <c r="E77" s="152"/>
      <c r="F77" s="152"/>
      <c r="G77" s="183"/>
      <c r="H77" s="420"/>
    </row>
    <row r="78" spans="1:8" ht="13.8" thickBot="1" x14ac:dyDescent="0.3">
      <c r="A78" s="35"/>
      <c r="B78" s="154"/>
      <c r="C78" s="155"/>
      <c r="D78" s="156"/>
      <c r="E78" s="56"/>
      <c r="F78" s="56"/>
      <c r="G78" s="408"/>
      <c r="H78" s="420"/>
    </row>
    <row r="79" spans="1:8" ht="13.8" thickBot="1" x14ac:dyDescent="0.3">
      <c r="A79" s="169"/>
      <c r="B79" s="43" t="s">
        <v>45</v>
      </c>
      <c r="C79" s="13" t="s">
        <v>1</v>
      </c>
      <c r="D79" s="170" t="s">
        <v>2</v>
      </c>
      <c r="E79" s="58" t="s">
        <v>3</v>
      </c>
      <c r="F79" s="59" t="s">
        <v>4</v>
      </c>
      <c r="G79" s="66" t="s">
        <v>5</v>
      </c>
      <c r="H79" s="420"/>
    </row>
    <row r="80" spans="1:8" ht="13.8" thickBot="1" x14ac:dyDescent="0.3">
      <c r="A80" s="169"/>
      <c r="B80" s="99" t="s">
        <v>108</v>
      </c>
      <c r="C80" s="68">
        <v>1328695.19</v>
      </c>
      <c r="D80" s="349"/>
      <c r="E80" s="61" t="s">
        <v>405</v>
      </c>
      <c r="F80" s="61" t="s">
        <v>138</v>
      </c>
      <c r="G80" s="409" t="s">
        <v>105</v>
      </c>
      <c r="H80" s="420" t="s">
        <v>392</v>
      </c>
    </row>
    <row r="81" spans="1:8" ht="13.8" thickBot="1" x14ac:dyDescent="0.3">
      <c r="A81" s="169"/>
      <c r="B81" s="313"/>
      <c r="C81" s="78"/>
      <c r="D81" s="79"/>
      <c r="E81" s="61"/>
      <c r="F81" s="61"/>
      <c r="G81" s="409"/>
      <c r="H81" s="420"/>
    </row>
    <row r="82" spans="1:8" ht="13.8" thickBot="1" x14ac:dyDescent="0.3">
      <c r="A82" s="219"/>
      <c r="B82" s="77" t="s">
        <v>18</v>
      </c>
      <c r="C82" s="117">
        <f>C80</f>
        <v>1328695.19</v>
      </c>
      <c r="D82" s="90"/>
      <c r="E82" s="52"/>
      <c r="F82" s="52"/>
      <c r="G82" s="410"/>
      <c r="H82" s="420"/>
    </row>
    <row r="83" spans="1:8" ht="13.8" thickBot="1" x14ac:dyDescent="0.3">
      <c r="A83" s="289"/>
      <c r="B83" s="154"/>
      <c r="C83" s="314"/>
      <c r="D83" s="156"/>
      <c r="E83" s="56"/>
      <c r="F83" s="56"/>
      <c r="G83" s="408"/>
      <c r="H83" s="420"/>
    </row>
    <row r="84" spans="1:8" ht="13.8" thickBot="1" x14ac:dyDescent="0.3">
      <c r="A84" s="138"/>
      <c r="B84" s="312" t="s">
        <v>45</v>
      </c>
      <c r="C84" s="58" t="s">
        <v>1</v>
      </c>
      <c r="D84" s="66" t="s">
        <v>2</v>
      </c>
      <c r="E84" s="58" t="s">
        <v>3</v>
      </c>
      <c r="F84" s="59" t="s">
        <v>4</v>
      </c>
      <c r="G84" s="66" t="s">
        <v>5</v>
      </c>
      <c r="H84" s="420"/>
    </row>
    <row r="85" spans="1:8" ht="13.8" thickBot="1" x14ac:dyDescent="0.3">
      <c r="A85" s="138"/>
      <c r="B85" s="85" t="s">
        <v>112</v>
      </c>
      <c r="C85" s="44">
        <v>1087460.1100000001</v>
      </c>
      <c r="D85" s="348"/>
      <c r="E85" s="232">
        <v>1.2338780499999999</v>
      </c>
      <c r="F85" s="61" t="s">
        <v>176</v>
      </c>
      <c r="G85" s="404" t="s">
        <v>25</v>
      </c>
      <c r="H85" s="421" t="s">
        <v>392</v>
      </c>
    </row>
    <row r="86" spans="1:8" ht="13.8" thickBot="1" x14ac:dyDescent="0.3">
      <c r="A86" s="274"/>
      <c r="B86" s="260" t="s">
        <v>97</v>
      </c>
      <c r="C86" s="264"/>
      <c r="D86" s="275"/>
      <c r="E86" s="276"/>
      <c r="F86" s="277"/>
      <c r="G86" s="411"/>
      <c r="H86" s="420"/>
    </row>
    <row r="87" spans="1:8" ht="13.8" thickBot="1" x14ac:dyDescent="0.3">
      <c r="A87" s="138"/>
      <c r="B87" s="85" t="s">
        <v>124</v>
      </c>
      <c r="C87" s="335">
        <v>846481.99</v>
      </c>
      <c r="D87" s="358"/>
      <c r="E87" s="232">
        <v>1.0005951799999999</v>
      </c>
      <c r="F87" s="101">
        <v>845978.47678699996</v>
      </c>
      <c r="G87" s="404" t="s">
        <v>51</v>
      </c>
      <c r="H87" s="421" t="s">
        <v>392</v>
      </c>
    </row>
    <row r="88" spans="1:8" ht="13.8" thickBot="1" x14ac:dyDescent="0.3">
      <c r="A88" s="49"/>
      <c r="B88" s="29" t="s">
        <v>18</v>
      </c>
      <c r="C88" s="117">
        <f>SUM(C85,C87)</f>
        <v>1933942.1</v>
      </c>
      <c r="D88" s="102"/>
      <c r="E88" s="103"/>
      <c r="F88" s="104"/>
      <c r="G88" s="104"/>
      <c r="H88" s="420"/>
    </row>
    <row r="89" spans="1:8" ht="13.8" thickBot="1" x14ac:dyDescent="0.3">
      <c r="A89" s="123"/>
      <c r="B89" s="53"/>
      <c r="C89" s="107"/>
      <c r="D89" s="108"/>
      <c r="E89" s="109"/>
      <c r="F89" s="110"/>
      <c r="G89" s="110"/>
      <c r="H89" s="420"/>
    </row>
    <row r="90" spans="1:8" ht="13.8" thickBot="1" x14ac:dyDescent="0.3">
      <c r="A90" s="36"/>
      <c r="B90" s="43" t="s">
        <v>45</v>
      </c>
      <c r="C90" s="13" t="s">
        <v>1</v>
      </c>
      <c r="D90" s="175" t="s">
        <v>2</v>
      </c>
      <c r="E90" s="189" t="s">
        <v>3</v>
      </c>
      <c r="F90" s="59" t="s">
        <v>4</v>
      </c>
      <c r="G90" s="66" t="s">
        <v>5</v>
      </c>
      <c r="H90" s="420"/>
    </row>
    <row r="91" spans="1:8" ht="13.8" thickBot="1" x14ac:dyDescent="0.3">
      <c r="A91" s="36"/>
      <c r="B91" s="45" t="s">
        <v>421</v>
      </c>
      <c r="C91" s="44">
        <v>6000000</v>
      </c>
      <c r="D91" s="188"/>
      <c r="E91" s="428">
        <v>0.77609799999999995</v>
      </c>
      <c r="F91" s="70" t="s">
        <v>422</v>
      </c>
      <c r="G91" s="66"/>
      <c r="H91" s="421" t="s">
        <v>423</v>
      </c>
    </row>
    <row r="92" spans="1:8" ht="13.8" thickBot="1" x14ac:dyDescent="0.3">
      <c r="A92" s="36"/>
      <c r="B92" s="171" t="s">
        <v>131</v>
      </c>
      <c r="C92" s="25">
        <v>7815530.2199999997</v>
      </c>
      <c r="D92" s="350"/>
      <c r="E92" s="118">
        <v>1.58503752</v>
      </c>
      <c r="F92" s="115">
        <v>4930817.1796435704</v>
      </c>
      <c r="G92" s="412" t="s">
        <v>22</v>
      </c>
      <c r="H92" s="420" t="s">
        <v>392</v>
      </c>
    </row>
    <row r="93" spans="1:8" ht="13.8" thickBot="1" x14ac:dyDescent="0.3">
      <c r="A93" s="244"/>
      <c r="B93" s="245" t="s">
        <v>91</v>
      </c>
      <c r="C93" s="246"/>
      <c r="D93" s="247"/>
      <c r="E93" s="248"/>
      <c r="F93" s="249"/>
      <c r="G93" s="413"/>
      <c r="H93" s="420"/>
    </row>
    <row r="94" spans="1:8" ht="13.8" thickBot="1" x14ac:dyDescent="0.3">
      <c r="A94" s="36"/>
      <c r="B94" s="99" t="s">
        <v>81</v>
      </c>
      <c r="C94" s="25">
        <v>3543017.44</v>
      </c>
      <c r="D94" s="348">
        <v>2.78</v>
      </c>
      <c r="E94" s="241">
        <v>1.1830757000000001</v>
      </c>
      <c r="F94" s="214">
        <v>2994451.2577999998</v>
      </c>
      <c r="G94" s="404" t="s">
        <v>7</v>
      </c>
      <c r="H94" s="420" t="s">
        <v>392</v>
      </c>
    </row>
    <row r="95" spans="1:8" ht="13.8" thickBot="1" x14ac:dyDescent="0.3">
      <c r="A95" s="36" t="s">
        <v>109</v>
      </c>
      <c r="B95" s="99" t="s">
        <v>93</v>
      </c>
      <c r="C95" s="25">
        <v>4832074.62</v>
      </c>
      <c r="D95" s="348"/>
      <c r="E95" s="426">
        <v>1.73052959</v>
      </c>
      <c r="F95" s="427">
        <v>2.7917679766811099</v>
      </c>
      <c r="G95" s="404" t="s">
        <v>30</v>
      </c>
      <c r="H95" s="420" t="s">
        <v>392</v>
      </c>
    </row>
    <row r="96" spans="1:8" ht="13.8" thickBot="1" x14ac:dyDescent="0.3">
      <c r="A96" s="173"/>
      <c r="B96" s="182" t="s">
        <v>18</v>
      </c>
      <c r="C96" s="30">
        <f>SUM(C91:C95)</f>
        <v>22190622.280000001</v>
      </c>
      <c r="D96" s="151"/>
      <c r="E96" s="183"/>
      <c r="F96" s="152"/>
      <c r="G96" s="183"/>
      <c r="H96" s="420"/>
    </row>
    <row r="97" spans="1:8" ht="13.8" thickBot="1" x14ac:dyDescent="0.3">
      <c r="A97" s="184"/>
      <c r="B97" s="53"/>
      <c r="C97" s="54"/>
      <c r="D97" s="200"/>
      <c r="E97" s="200"/>
      <c r="F97" s="201"/>
      <c r="G97" s="200"/>
      <c r="H97" s="420"/>
    </row>
    <row r="98" spans="1:8" ht="13.8" thickBot="1" x14ac:dyDescent="0.3">
      <c r="A98" s="184"/>
      <c r="B98" s="206" t="s">
        <v>102</v>
      </c>
      <c r="C98" s="13" t="s">
        <v>1</v>
      </c>
      <c r="D98" s="175" t="s">
        <v>2</v>
      </c>
      <c r="E98" s="189" t="s">
        <v>3</v>
      </c>
      <c r="F98" s="59" t="s">
        <v>4</v>
      </c>
      <c r="G98" s="66" t="s">
        <v>5</v>
      </c>
      <c r="H98" s="420"/>
    </row>
    <row r="99" spans="1:8" ht="13.8" thickBot="1" x14ac:dyDescent="0.3">
      <c r="A99" s="184"/>
      <c r="B99" s="347" t="s">
        <v>135</v>
      </c>
      <c r="C99" s="339">
        <v>1056635.55</v>
      </c>
      <c r="D99" s="382"/>
      <c r="E99" s="391">
        <v>949.04776360000005</v>
      </c>
      <c r="F99" s="338" t="s">
        <v>141</v>
      </c>
      <c r="G99" s="404" t="s">
        <v>7</v>
      </c>
      <c r="H99" s="420" t="s">
        <v>392</v>
      </c>
    </row>
    <row r="100" spans="1:8" ht="13.8" thickBot="1" x14ac:dyDescent="0.3">
      <c r="A100" s="184"/>
      <c r="B100" s="328"/>
      <c r="C100" s="329"/>
      <c r="D100" s="330"/>
      <c r="E100" s="330"/>
      <c r="F100" s="331"/>
      <c r="G100" s="414"/>
      <c r="H100" s="420"/>
    </row>
    <row r="101" spans="1:8" ht="13.8" thickBot="1" x14ac:dyDescent="0.3">
      <c r="A101" s="184"/>
      <c r="B101" s="116" t="s">
        <v>18</v>
      </c>
      <c r="C101" s="207">
        <f>C99</f>
        <v>1056635.55</v>
      </c>
      <c r="D101" s="200"/>
      <c r="E101" s="200"/>
      <c r="F101" s="201"/>
      <c r="G101" s="200"/>
      <c r="H101" s="420"/>
    </row>
    <row r="102" spans="1:8" ht="13.8" thickBot="1" x14ac:dyDescent="0.3">
      <c r="A102" s="184"/>
      <c r="B102" s="53"/>
      <c r="C102" s="54"/>
      <c r="D102" s="185"/>
      <c r="E102" s="185"/>
      <c r="F102" s="186"/>
      <c r="G102" s="185"/>
      <c r="H102" s="420"/>
    </row>
    <row r="103" spans="1:8" ht="13.8" thickBot="1" x14ac:dyDescent="0.3">
      <c r="A103" s="250"/>
      <c r="B103" s="251" t="s">
        <v>92</v>
      </c>
      <c r="C103" s="13" t="s">
        <v>1</v>
      </c>
      <c r="D103" s="188" t="s">
        <v>2</v>
      </c>
      <c r="E103" s="189" t="s">
        <v>3</v>
      </c>
      <c r="F103" s="59" t="s">
        <v>4</v>
      </c>
      <c r="G103" s="66" t="s">
        <v>5</v>
      </c>
      <c r="H103" s="420"/>
    </row>
    <row r="104" spans="1:8" ht="13.8" thickBot="1" x14ac:dyDescent="0.3">
      <c r="A104" s="184"/>
      <c r="B104" s="190" t="s">
        <v>52</v>
      </c>
      <c r="C104" s="25">
        <v>4087351.55</v>
      </c>
      <c r="D104" s="358"/>
      <c r="E104" s="191">
        <v>168.70123219999999</v>
      </c>
      <c r="F104" s="192">
        <v>24228.344372299998</v>
      </c>
      <c r="G104" s="412" t="s">
        <v>42</v>
      </c>
      <c r="H104" s="421" t="s">
        <v>423</v>
      </c>
    </row>
    <row r="105" spans="1:8" ht="13.8" thickBot="1" x14ac:dyDescent="0.3">
      <c r="A105" s="184"/>
      <c r="B105" s="190" t="s">
        <v>53</v>
      </c>
      <c r="C105" s="25">
        <v>2193932.2400000002</v>
      </c>
      <c r="D105" s="350"/>
      <c r="E105" s="191">
        <v>1.7272594999999999</v>
      </c>
      <c r="F105" s="368" t="s">
        <v>186</v>
      </c>
      <c r="G105" s="412" t="s">
        <v>25</v>
      </c>
      <c r="H105" s="421" t="s">
        <v>423</v>
      </c>
    </row>
    <row r="106" spans="1:8" ht="13.8" thickBot="1" x14ac:dyDescent="0.3">
      <c r="A106" s="184"/>
      <c r="B106" s="194" t="s">
        <v>54</v>
      </c>
      <c r="C106" s="44">
        <v>4111755.64</v>
      </c>
      <c r="D106" s="350"/>
      <c r="E106" s="191">
        <v>1.5580358000000001</v>
      </c>
      <c r="F106" s="308" t="s">
        <v>114</v>
      </c>
      <c r="G106" s="412" t="s">
        <v>42</v>
      </c>
      <c r="H106" s="420" t="s">
        <v>392</v>
      </c>
    </row>
    <row r="107" spans="1:8" ht="13.8" thickBot="1" x14ac:dyDescent="0.3">
      <c r="A107" s="131"/>
      <c r="B107" s="195"/>
      <c r="C107" s="25"/>
      <c r="D107" s="178"/>
      <c r="E107" s="179"/>
      <c r="F107" s="180"/>
      <c r="G107" s="415"/>
      <c r="H107" s="420"/>
    </row>
    <row r="108" spans="1:8" ht="13.8" thickBot="1" x14ac:dyDescent="0.3">
      <c r="A108" s="184"/>
      <c r="B108" s="182" t="s">
        <v>18</v>
      </c>
      <c r="C108" s="30">
        <f>SUM(C104:C107)</f>
        <v>10393039.43</v>
      </c>
      <c r="D108" s="151"/>
      <c r="E108" s="183"/>
      <c r="F108" s="152"/>
      <c r="G108" s="183"/>
      <c r="H108" s="420"/>
    </row>
    <row r="109" spans="1:8" ht="13.8" thickBot="1" x14ac:dyDescent="0.3">
      <c r="A109" s="184"/>
      <c r="B109" s="53"/>
      <c r="C109" s="54"/>
      <c r="D109" s="185"/>
      <c r="E109" s="185"/>
      <c r="F109" s="186"/>
      <c r="G109" s="185"/>
      <c r="H109" s="420"/>
    </row>
    <row r="110" spans="1:8" ht="13.8" thickBot="1" x14ac:dyDescent="0.3">
      <c r="A110" s="173"/>
      <c r="B110" s="12" t="s">
        <v>45</v>
      </c>
      <c r="C110" s="13" t="s">
        <v>1</v>
      </c>
      <c r="D110" s="175" t="s">
        <v>2</v>
      </c>
      <c r="E110" s="176" t="s">
        <v>3</v>
      </c>
      <c r="F110" s="59" t="s">
        <v>4</v>
      </c>
      <c r="G110" s="66" t="s">
        <v>5</v>
      </c>
      <c r="H110" s="420"/>
    </row>
    <row r="111" spans="1:8" ht="13.8" thickBot="1" x14ac:dyDescent="0.3">
      <c r="A111" s="184"/>
      <c r="B111" s="311" t="s">
        <v>115</v>
      </c>
      <c r="C111" s="25">
        <v>863816.61</v>
      </c>
      <c r="D111" s="358"/>
      <c r="E111" s="197">
        <v>111.9670589</v>
      </c>
      <c r="F111" s="193">
        <v>7714.9173992300002</v>
      </c>
      <c r="G111" s="412" t="s">
        <v>42</v>
      </c>
      <c r="H111" s="420" t="s">
        <v>392</v>
      </c>
    </row>
    <row r="112" spans="1:8" ht="13.8" thickBot="1" x14ac:dyDescent="0.3">
      <c r="A112" s="131"/>
      <c r="B112" s="195"/>
      <c r="C112" s="25"/>
      <c r="D112" s="178"/>
      <c r="E112" s="179"/>
      <c r="F112" s="180"/>
      <c r="G112" s="415"/>
      <c r="H112" s="420"/>
    </row>
    <row r="113" spans="1:9" ht="13.8" thickBot="1" x14ac:dyDescent="0.3">
      <c r="A113" s="184"/>
      <c r="B113" s="182" t="s">
        <v>18</v>
      </c>
      <c r="C113" s="30">
        <f>SUM(C111:C112)</f>
        <v>863816.61</v>
      </c>
      <c r="D113" s="151"/>
      <c r="E113" s="183"/>
      <c r="F113" s="152"/>
      <c r="G113" s="183"/>
      <c r="H113" s="420"/>
    </row>
    <row r="114" spans="1:9" ht="13.8" thickBot="1" x14ac:dyDescent="0.3">
      <c r="A114" s="184"/>
      <c r="B114" s="53"/>
      <c r="C114" s="54"/>
      <c r="D114" s="200"/>
      <c r="E114" s="200"/>
      <c r="F114" s="201"/>
      <c r="G114" s="200"/>
      <c r="H114" s="420"/>
    </row>
    <row r="115" spans="1:9" ht="13.8" thickBot="1" x14ac:dyDescent="0.3">
      <c r="A115" s="671"/>
      <c r="B115" s="12" t="s">
        <v>45</v>
      </c>
      <c r="C115" s="13" t="s">
        <v>1</v>
      </c>
      <c r="D115" s="1" t="s">
        <v>2</v>
      </c>
      <c r="E115" s="13" t="s">
        <v>3</v>
      </c>
      <c r="F115" s="14" t="s">
        <v>4</v>
      </c>
      <c r="G115" s="1" t="s">
        <v>5</v>
      </c>
      <c r="H115" s="420"/>
    </row>
    <row r="116" spans="1:9" ht="13.8" thickBot="1" x14ac:dyDescent="0.3">
      <c r="A116" s="672"/>
      <c r="B116" s="97" t="s">
        <v>113</v>
      </c>
      <c r="C116" s="98">
        <v>2435816.5099999998</v>
      </c>
      <c r="D116" s="356"/>
      <c r="E116" s="125">
        <v>1.6129741</v>
      </c>
      <c r="F116" s="22" t="s">
        <v>125</v>
      </c>
      <c r="G116" s="416" t="s">
        <v>25</v>
      </c>
      <c r="H116" s="420" t="s">
        <v>392</v>
      </c>
      <c r="I116" t="s">
        <v>403</v>
      </c>
    </row>
    <row r="117" spans="1:9" ht="13.8" thickBot="1" x14ac:dyDescent="0.3">
      <c r="A117" s="673"/>
      <c r="B117" s="12"/>
      <c r="C117" s="199"/>
      <c r="D117" s="145"/>
      <c r="E117" s="147"/>
      <c r="F117" s="146"/>
      <c r="G117" s="145"/>
      <c r="H117" s="420"/>
    </row>
    <row r="118" spans="1:9" ht="13.8" thickBot="1" x14ac:dyDescent="0.3">
      <c r="A118" s="184"/>
      <c r="B118" s="29" t="s">
        <v>18</v>
      </c>
      <c r="C118" s="30">
        <f>SUM(C116:C117)</f>
        <v>2435816.5099999998</v>
      </c>
      <c r="D118" s="200"/>
      <c r="E118" s="200"/>
      <c r="F118" s="201"/>
      <c r="G118" s="200"/>
      <c r="H118" s="420"/>
    </row>
    <row r="119" spans="1:9" ht="13.8" thickBot="1" x14ac:dyDescent="0.3">
      <c r="A119" s="184"/>
      <c r="B119" s="53"/>
      <c r="C119" s="54"/>
      <c r="D119" s="200"/>
      <c r="E119" s="200"/>
      <c r="F119" s="201"/>
      <c r="G119" s="200"/>
      <c r="H119" s="420"/>
    </row>
    <row r="120" spans="1:9" ht="13.8" thickBot="1" x14ac:dyDescent="0.3">
      <c r="A120" s="674"/>
      <c r="B120" s="43" t="s">
        <v>45</v>
      </c>
      <c r="C120" s="13" t="s">
        <v>1</v>
      </c>
      <c r="D120" s="1" t="s">
        <v>2</v>
      </c>
      <c r="E120" s="13" t="s">
        <v>3</v>
      </c>
      <c r="F120" s="14" t="s">
        <v>4</v>
      </c>
      <c r="G120" s="1" t="s">
        <v>5</v>
      </c>
      <c r="H120" s="420"/>
    </row>
    <row r="121" spans="1:9" ht="13.8" thickBot="1" x14ac:dyDescent="0.3">
      <c r="A121" s="675"/>
      <c r="B121" s="48" t="s">
        <v>57</v>
      </c>
      <c r="C121" s="44">
        <v>6100106.1399999997</v>
      </c>
      <c r="D121" s="358">
        <v>7.08</v>
      </c>
      <c r="E121" s="18" t="s">
        <v>400</v>
      </c>
      <c r="F121" s="18" t="s">
        <v>261</v>
      </c>
      <c r="G121" s="406" t="s">
        <v>42</v>
      </c>
      <c r="H121" s="403" t="s">
        <v>392</v>
      </c>
    </row>
    <row r="122" spans="1:9" ht="13.8" thickBot="1" x14ac:dyDescent="0.3">
      <c r="A122" s="675"/>
      <c r="B122" s="43"/>
      <c r="C122" s="44"/>
      <c r="D122" s="86"/>
      <c r="E122" s="24"/>
      <c r="F122" s="24"/>
      <c r="G122" s="406"/>
      <c r="H122" s="420"/>
    </row>
    <row r="123" spans="1:9" ht="13.8" thickBot="1" x14ac:dyDescent="0.3">
      <c r="A123" s="676"/>
      <c r="B123" s="279" t="s">
        <v>103</v>
      </c>
      <c r="C123" s="281" t="s">
        <v>1</v>
      </c>
      <c r="D123" s="282" t="s">
        <v>2</v>
      </c>
      <c r="E123" s="281" t="s">
        <v>3</v>
      </c>
      <c r="F123" s="283" t="s">
        <v>4</v>
      </c>
      <c r="G123" s="282" t="s">
        <v>5</v>
      </c>
      <c r="H123" s="420"/>
    </row>
    <row r="124" spans="1:9" ht="13.8" thickBot="1" x14ac:dyDescent="0.3">
      <c r="A124" s="676"/>
      <c r="B124" s="208" t="s">
        <v>58</v>
      </c>
      <c r="C124" s="319">
        <v>1808272.49</v>
      </c>
      <c r="D124" s="380"/>
      <c r="E124" s="309">
        <v>904.13624349999998</v>
      </c>
      <c r="F124" s="209">
        <v>2000</v>
      </c>
      <c r="G124" s="417" t="s">
        <v>80</v>
      </c>
      <c r="H124" s="420" t="s">
        <v>392</v>
      </c>
    </row>
    <row r="125" spans="1:9" ht="13.8" thickBot="1" x14ac:dyDescent="0.3">
      <c r="A125" s="676"/>
      <c r="B125" s="327" t="s">
        <v>134</v>
      </c>
      <c r="C125" s="44">
        <v>3698146.11</v>
      </c>
      <c r="D125" s="385"/>
      <c r="E125" s="325">
        <v>1004.00983901</v>
      </c>
      <c r="F125" s="383">
        <v>3683.3763564300002</v>
      </c>
      <c r="G125" s="417" t="s">
        <v>80</v>
      </c>
      <c r="H125" s="420" t="s">
        <v>392</v>
      </c>
    </row>
    <row r="126" spans="1:9" ht="13.8" thickBot="1" x14ac:dyDescent="0.3">
      <c r="A126" s="681"/>
      <c r="B126" s="291"/>
      <c r="C126" s="292"/>
      <c r="D126" s="293"/>
      <c r="E126" s="294"/>
      <c r="F126" s="326"/>
      <c r="G126" s="418"/>
      <c r="H126" s="420"/>
    </row>
    <row r="127" spans="1:9" ht="13.8" thickBot="1" x14ac:dyDescent="0.3">
      <c r="A127" s="219"/>
      <c r="B127" s="77" t="s">
        <v>18</v>
      </c>
      <c r="C127" s="30">
        <f>SUM(C121,C124,C125)</f>
        <v>11606524.74</v>
      </c>
      <c r="D127" s="295"/>
      <c r="E127" s="296"/>
      <c r="F127" s="297"/>
      <c r="G127" s="297"/>
      <c r="H127" s="420"/>
    </row>
    <row r="128" spans="1:9" ht="13.8" thickBot="1" x14ac:dyDescent="0.3">
      <c r="A128" s="289"/>
      <c r="B128" s="299"/>
      <c r="C128" s="300"/>
      <c r="D128" s="185"/>
      <c r="E128" s="185"/>
      <c r="F128" s="186"/>
      <c r="G128" s="185"/>
      <c r="H128" s="420"/>
    </row>
    <row r="129" spans="1:8" ht="13.8" thickBot="1" x14ac:dyDescent="0.3">
      <c r="A129" s="674"/>
      <c r="B129" s="43" t="s">
        <v>45</v>
      </c>
      <c r="C129" s="13" t="s">
        <v>1</v>
      </c>
      <c r="D129" s="1" t="s">
        <v>2</v>
      </c>
      <c r="E129" s="13" t="s">
        <v>3</v>
      </c>
      <c r="F129" s="14" t="s">
        <v>4</v>
      </c>
      <c r="G129" s="1" t="s">
        <v>5</v>
      </c>
      <c r="H129" s="420"/>
    </row>
    <row r="130" spans="1:8" ht="13.8" thickBot="1" x14ac:dyDescent="0.3">
      <c r="A130" s="675"/>
      <c r="B130" s="48" t="s">
        <v>59</v>
      </c>
      <c r="C130" s="25">
        <v>6876477.5499999998</v>
      </c>
      <c r="D130" s="340"/>
      <c r="E130" s="325">
        <v>1.3752955099999999</v>
      </c>
      <c r="F130" s="118">
        <v>5000000</v>
      </c>
      <c r="G130" s="412" t="s">
        <v>60</v>
      </c>
      <c r="H130" s="421" t="s">
        <v>392</v>
      </c>
    </row>
    <row r="131" spans="1:8" ht="13.8" thickBot="1" x14ac:dyDescent="0.3">
      <c r="A131" s="675"/>
      <c r="B131" s="48" t="s">
        <v>61</v>
      </c>
      <c r="C131" s="25">
        <v>2145551.41</v>
      </c>
      <c r="D131" s="340"/>
      <c r="E131" s="381">
        <v>1.0727757055</v>
      </c>
      <c r="F131" s="118">
        <v>2000000</v>
      </c>
      <c r="G131" s="412" t="s">
        <v>60</v>
      </c>
      <c r="H131" s="421" t="s">
        <v>392</v>
      </c>
    </row>
    <row r="132" spans="1:8" ht="13.8" thickBot="1" x14ac:dyDescent="0.3">
      <c r="A132" s="675"/>
      <c r="B132" s="43" t="s">
        <v>62</v>
      </c>
      <c r="C132" s="25"/>
      <c r="D132" s="86"/>
      <c r="E132" s="118"/>
      <c r="F132" s="114"/>
      <c r="G132" s="412"/>
      <c r="H132" s="420"/>
    </row>
    <row r="133" spans="1:8" ht="13.8" thickBot="1" x14ac:dyDescent="0.3">
      <c r="A133" s="677"/>
      <c r="B133" s="48" t="s">
        <v>63</v>
      </c>
      <c r="C133" s="25">
        <v>2541204.6</v>
      </c>
      <c r="D133" s="350"/>
      <c r="E133" s="118">
        <v>1.3012569</v>
      </c>
      <c r="F133" s="308" t="s">
        <v>311</v>
      </c>
      <c r="G133" s="412" t="s">
        <v>7</v>
      </c>
      <c r="H133" s="421" t="s">
        <v>392</v>
      </c>
    </row>
    <row r="134" spans="1:8" ht="13.8" thickBot="1" x14ac:dyDescent="0.3">
      <c r="A134" s="219"/>
      <c r="B134" s="77" t="s">
        <v>18</v>
      </c>
      <c r="C134" s="30">
        <f>SUM(C130,C131,C133)</f>
        <v>11563233.560000001</v>
      </c>
      <c r="D134" s="183"/>
      <c r="E134" s="183"/>
      <c r="F134" s="152"/>
      <c r="G134" s="183"/>
      <c r="H134" s="420"/>
    </row>
    <row r="135" spans="1:8" ht="13.8" thickBot="1" x14ac:dyDescent="0.3">
      <c r="A135" s="289"/>
      <c r="B135" s="299"/>
      <c r="C135" s="135"/>
      <c r="D135" s="185"/>
      <c r="E135" s="185"/>
      <c r="F135" s="186"/>
      <c r="G135" s="185"/>
      <c r="H135" s="420"/>
    </row>
    <row r="136" spans="1:8" ht="13.8" thickBot="1" x14ac:dyDescent="0.3">
      <c r="A136" s="184"/>
      <c r="B136" s="301" t="s">
        <v>62</v>
      </c>
      <c r="C136" s="58" t="s">
        <v>1</v>
      </c>
      <c r="D136" s="66" t="s">
        <v>2</v>
      </c>
      <c r="E136" s="58" t="s">
        <v>3</v>
      </c>
      <c r="F136" s="59" t="s">
        <v>4</v>
      </c>
      <c r="G136" s="66" t="s">
        <v>5</v>
      </c>
      <c r="H136" s="420"/>
    </row>
    <row r="137" spans="1:8" ht="13.8" thickBot="1" x14ac:dyDescent="0.3">
      <c r="A137" s="184"/>
      <c r="B137" s="45" t="s">
        <v>126</v>
      </c>
      <c r="C137" s="44">
        <v>0</v>
      </c>
      <c r="D137" s="340"/>
      <c r="E137" s="18" t="s">
        <v>304</v>
      </c>
      <c r="F137" s="18" t="s">
        <v>305</v>
      </c>
      <c r="G137" s="405" t="s">
        <v>60</v>
      </c>
      <c r="H137" s="420"/>
    </row>
    <row r="138" spans="1:8" ht="13.8" thickBot="1" x14ac:dyDescent="0.3">
      <c r="A138" s="184"/>
      <c r="B138" s="215"/>
      <c r="C138" s="216"/>
      <c r="D138" s="217"/>
      <c r="E138" s="218"/>
      <c r="F138" s="181"/>
      <c r="G138" s="415"/>
      <c r="H138" s="420"/>
    </row>
    <row r="139" spans="1:8" ht="13.8" thickBot="1" x14ac:dyDescent="0.3">
      <c r="A139" s="219"/>
      <c r="B139" s="77" t="s">
        <v>18</v>
      </c>
      <c r="C139" s="30">
        <f>SUM(C137:C138)</f>
        <v>0</v>
      </c>
      <c r="D139" s="183"/>
      <c r="E139" s="183"/>
      <c r="F139" s="152"/>
      <c r="G139" s="183"/>
      <c r="H139" s="420"/>
    </row>
    <row r="140" spans="1:8" ht="13.8" thickBot="1" x14ac:dyDescent="0.3">
      <c r="A140" s="289"/>
      <c r="B140" s="299"/>
      <c r="C140" s="300"/>
      <c r="D140" s="185"/>
      <c r="E140" s="185"/>
      <c r="F140" s="186"/>
      <c r="G140" s="185"/>
      <c r="H140" s="420"/>
    </row>
    <row r="141" spans="1:8" ht="13.8" thickBot="1" x14ac:dyDescent="0.3">
      <c r="A141" s="184"/>
      <c r="B141" s="301" t="s">
        <v>62</v>
      </c>
      <c r="C141" s="58" t="s">
        <v>1</v>
      </c>
      <c r="D141" s="66" t="s">
        <v>2</v>
      </c>
      <c r="E141" s="58" t="s">
        <v>3</v>
      </c>
      <c r="F141" s="59" t="s">
        <v>4</v>
      </c>
      <c r="G141" s="66" t="s">
        <v>5</v>
      </c>
      <c r="H141" s="420"/>
    </row>
    <row r="142" spans="1:8" ht="13.8" thickBot="1" x14ac:dyDescent="0.3">
      <c r="A142" s="184"/>
      <c r="B142" s="45" t="s">
        <v>65</v>
      </c>
      <c r="C142" s="44">
        <v>2266609.5499999998</v>
      </c>
      <c r="D142" s="350"/>
      <c r="E142" s="18" t="s">
        <v>401</v>
      </c>
      <c r="F142" s="18" t="s">
        <v>142</v>
      </c>
      <c r="G142" s="405" t="s">
        <v>30</v>
      </c>
      <c r="H142" s="403" t="s">
        <v>392</v>
      </c>
    </row>
    <row r="143" spans="1:8" ht="13.8" thickBot="1" x14ac:dyDescent="0.3">
      <c r="A143" s="184"/>
      <c r="B143" s="215"/>
      <c r="C143" s="216"/>
      <c r="D143" s="217"/>
      <c r="E143" s="218"/>
      <c r="F143" s="181"/>
      <c r="G143" s="415"/>
      <c r="H143" s="420"/>
    </row>
    <row r="144" spans="1:8" ht="13.8" thickBot="1" x14ac:dyDescent="0.3">
      <c r="A144" s="203"/>
      <c r="B144" s="77" t="s">
        <v>18</v>
      </c>
      <c r="C144" s="30">
        <f>SUM(C142:C143)</f>
        <v>2266609.5499999998</v>
      </c>
      <c r="D144" s="183"/>
      <c r="E144" s="183"/>
      <c r="F144" s="152"/>
      <c r="G144" s="183"/>
      <c r="H144" s="420"/>
    </row>
    <row r="145" spans="1:9" ht="13.8" thickBot="1" x14ac:dyDescent="0.3">
      <c r="A145" s="289"/>
      <c r="B145" s="299"/>
      <c r="C145" s="300"/>
      <c r="D145" s="185"/>
      <c r="E145" s="185"/>
      <c r="F145" s="186"/>
      <c r="G145" s="185"/>
      <c r="H145" s="420"/>
    </row>
    <row r="146" spans="1:9" ht="13.8" thickBot="1" x14ac:dyDescent="0.3">
      <c r="A146" s="203"/>
      <c r="B146" s="43" t="s">
        <v>66</v>
      </c>
      <c r="C146" s="13" t="s">
        <v>1</v>
      </c>
      <c r="D146" s="1" t="s">
        <v>2</v>
      </c>
      <c r="E146" s="13" t="s">
        <v>3</v>
      </c>
      <c r="F146" s="14" t="s">
        <v>4</v>
      </c>
      <c r="G146" s="1" t="s">
        <v>5</v>
      </c>
      <c r="H146" s="420"/>
    </row>
    <row r="147" spans="1:9" ht="13.8" thickBot="1" x14ac:dyDescent="0.3">
      <c r="A147" s="204"/>
      <c r="B147" s="48" t="s">
        <v>67</v>
      </c>
      <c r="C147" s="44">
        <v>2167762.14</v>
      </c>
      <c r="D147" s="358"/>
      <c r="E147" s="18" t="s">
        <v>399</v>
      </c>
      <c r="F147" s="18" t="s">
        <v>308</v>
      </c>
      <c r="G147" s="405" t="s">
        <v>25</v>
      </c>
      <c r="H147" s="403" t="s">
        <v>392</v>
      </c>
    </row>
    <row r="148" spans="1:9" ht="13.8" thickBot="1" x14ac:dyDescent="0.3">
      <c r="A148" s="205"/>
      <c r="B148" s="210"/>
      <c r="C148" s="211"/>
      <c r="D148" s="177"/>
      <c r="E148" s="212"/>
      <c r="F148" s="213"/>
      <c r="G148" s="418"/>
      <c r="H148" s="420"/>
    </row>
    <row r="149" spans="1:9" ht="13.8" thickBot="1" x14ac:dyDescent="0.3">
      <c r="A149" s="184"/>
      <c r="B149" s="29" t="s">
        <v>18</v>
      </c>
      <c r="C149" s="207">
        <f>SUM(C147:C148)</f>
        <v>2167762.14</v>
      </c>
      <c r="D149" s="200"/>
      <c r="E149" s="200"/>
      <c r="F149" s="201"/>
      <c r="G149" s="200"/>
      <c r="H149" s="420"/>
    </row>
    <row r="150" spans="1:9" ht="13.8" thickBot="1" x14ac:dyDescent="0.3">
      <c r="A150" s="184"/>
      <c r="B150" s="53"/>
      <c r="C150" s="54"/>
      <c r="D150" s="200"/>
      <c r="E150" s="200"/>
      <c r="F150" s="201"/>
      <c r="G150" s="200"/>
      <c r="H150" s="420"/>
    </row>
    <row r="151" spans="1:9" ht="13.8" thickBot="1" x14ac:dyDescent="0.3">
      <c r="A151" s="203"/>
      <c r="B151" s="43" t="s">
        <v>66</v>
      </c>
      <c r="C151" s="13" t="s">
        <v>1</v>
      </c>
      <c r="D151" s="1" t="s">
        <v>2</v>
      </c>
      <c r="E151" s="13" t="s">
        <v>3</v>
      </c>
      <c r="F151" s="14" t="s">
        <v>4</v>
      </c>
      <c r="G151" s="1" t="s">
        <v>5</v>
      </c>
      <c r="H151" s="420"/>
    </row>
    <row r="152" spans="1:9" ht="13.8" thickBot="1" x14ac:dyDescent="0.3">
      <c r="A152" s="204"/>
      <c r="B152" s="307" t="s">
        <v>84</v>
      </c>
      <c r="C152" s="44">
        <v>3243150.47</v>
      </c>
      <c r="D152" s="358"/>
      <c r="E152" s="18" t="s">
        <v>409</v>
      </c>
      <c r="F152" s="24" t="s">
        <v>104</v>
      </c>
      <c r="G152" s="405" t="s">
        <v>42</v>
      </c>
      <c r="H152" s="403" t="s">
        <v>392</v>
      </c>
    </row>
    <row r="153" spans="1:9" ht="13.8" thickBot="1" x14ac:dyDescent="0.3">
      <c r="A153" s="184"/>
      <c r="B153" s="29" t="s">
        <v>18</v>
      </c>
      <c r="C153" s="207">
        <f>C152</f>
        <v>3243150.47</v>
      </c>
      <c r="D153" s="200"/>
      <c r="E153" s="200"/>
      <c r="F153" s="201"/>
      <c r="G153" s="200"/>
      <c r="H153" s="420"/>
    </row>
    <row r="154" spans="1:9" ht="13.8" thickBot="1" x14ac:dyDescent="0.3">
      <c r="A154" s="184"/>
      <c r="B154" s="43" t="s">
        <v>62</v>
      </c>
      <c r="C154" s="13" t="s">
        <v>1</v>
      </c>
      <c r="D154" s="1" t="s">
        <v>2</v>
      </c>
      <c r="E154" s="13" t="s">
        <v>3</v>
      </c>
      <c r="F154" s="14" t="s">
        <v>4</v>
      </c>
      <c r="G154" s="1" t="s">
        <v>5</v>
      </c>
      <c r="H154" s="420"/>
    </row>
    <row r="155" spans="1:9" ht="13.8" thickBot="1" x14ac:dyDescent="0.3">
      <c r="A155" s="184"/>
      <c r="B155" s="307" t="s">
        <v>388</v>
      </c>
      <c r="C155" s="44">
        <v>2048066.7</v>
      </c>
      <c r="D155" s="358">
        <v>2.66</v>
      </c>
      <c r="E155" s="18" t="s">
        <v>393</v>
      </c>
      <c r="F155" s="18" t="s">
        <v>390</v>
      </c>
      <c r="G155" s="405"/>
      <c r="H155" s="421" t="s">
        <v>392</v>
      </c>
      <c r="I155" s="419"/>
    </row>
    <row r="156" spans="1:9" ht="13.8" thickBot="1" x14ac:dyDescent="0.3">
      <c r="A156" s="28"/>
      <c r="B156" s="399" t="s">
        <v>18</v>
      </c>
      <c r="C156" s="400">
        <f>C155</f>
        <v>2048066.7</v>
      </c>
      <c r="D156" s="396"/>
      <c r="E156" s="397"/>
      <c r="F156" s="397"/>
      <c r="G156" s="398"/>
    </row>
    <row r="157" spans="1:9" ht="13.8" thickBot="1" x14ac:dyDescent="0.3">
      <c r="A157" s="224"/>
      <c r="B157" s="386" t="s">
        <v>287</v>
      </c>
      <c r="C157" s="388">
        <f>SUM(C15,C28,C33,C42,C47,C53,C58,C64,C70,C77,C82,C88,C96,C101,C108,C113,C119,C118,C119,C127,C134,C139,C144,C150,C149,C150,C150,C150,C153,C156)</f>
        <v>245891134.74000004</v>
      </c>
      <c r="D157" s="226"/>
      <c r="E157" s="227"/>
      <c r="F157" s="227"/>
      <c r="G157" s="228"/>
    </row>
    <row r="158" spans="1:9" x14ac:dyDescent="0.25">
      <c r="C158" s="376"/>
    </row>
    <row r="159" spans="1:9" x14ac:dyDescent="0.25">
      <c r="C159" s="376"/>
    </row>
    <row r="160" spans="1:9" x14ac:dyDescent="0.25">
      <c r="C160" s="387"/>
    </row>
    <row r="161" spans="2:3" x14ac:dyDescent="0.25">
      <c r="C161" s="376"/>
    </row>
    <row r="163" spans="2:3" x14ac:dyDescent="0.25">
      <c r="B163" s="376"/>
    </row>
    <row r="164" spans="2:3" x14ac:dyDescent="0.25">
      <c r="B164" s="376"/>
    </row>
  </sheetData>
  <mergeCells count="5">
    <mergeCell ref="A55:A57"/>
    <mergeCell ref="A115:A117"/>
    <mergeCell ref="A120:A122"/>
    <mergeCell ref="A123:A126"/>
    <mergeCell ref="A129:A133"/>
  </mergeCells>
  <pageMargins left="0.7" right="0.7" top="0.75" bottom="0.75" header="0.3" footer="0.3"/>
  <pageSetup paperSize="9" fitToWidth="0" orientation="landscape" vertic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4"/>
  <sheetViews>
    <sheetView showGridLines="0" zoomScaleNormal="100" workbookViewId="0">
      <selection activeCell="J45" sqref="J45:O52"/>
    </sheetView>
  </sheetViews>
  <sheetFormatPr defaultColWidth="9.109375" defaultRowHeight="10.199999999999999" x14ac:dyDescent="0.25"/>
  <cols>
    <col min="1" max="1" width="19.5546875" style="429" customWidth="1"/>
    <col min="2" max="2" width="50.88671875" style="429" bestFit="1" customWidth="1"/>
    <col min="3" max="3" width="11.6640625" style="619" bestFit="1" customWidth="1"/>
    <col min="4" max="4" width="19.6640625" style="429" bestFit="1" customWidth="1"/>
    <col min="5" max="5" width="8.33203125" style="505" customWidth="1"/>
    <col min="6" max="6" width="17.5546875" style="511" customWidth="1"/>
    <col min="7" max="7" width="15.6640625" style="505" customWidth="1"/>
    <col min="8" max="8" width="15" style="429" customWidth="1"/>
    <col min="9" max="9" width="9.109375" style="435" customWidth="1"/>
    <col min="10" max="11" width="9.109375" style="435"/>
    <col min="12" max="12" width="9.109375" style="435" customWidth="1"/>
    <col min="13" max="16384" width="9.109375" style="435"/>
  </cols>
  <sheetData>
    <row r="1" spans="1:9" ht="10.8" thickBot="1" x14ac:dyDescent="0.3">
      <c r="A1" s="499" t="s">
        <v>445</v>
      </c>
      <c r="B1" s="450"/>
      <c r="C1" s="602"/>
      <c r="D1" s="450"/>
      <c r="E1" s="503"/>
      <c r="F1" s="509"/>
      <c r="G1" s="503"/>
      <c r="H1" s="451"/>
    </row>
    <row r="2" spans="1:9" ht="10.8" thickBot="1" x14ac:dyDescent="0.3">
      <c r="A2" s="500" t="s">
        <v>428</v>
      </c>
      <c r="B2" s="430"/>
      <c r="C2" s="603"/>
      <c r="E2" s="523"/>
      <c r="F2" s="510" t="s">
        <v>0</v>
      </c>
      <c r="G2" s="504"/>
      <c r="H2" s="431"/>
    </row>
    <row r="3" spans="1:9" ht="10.8" thickBot="1" x14ac:dyDescent="0.3">
      <c r="A3" s="432"/>
      <c r="B3" s="432"/>
      <c r="C3" s="604"/>
      <c r="D3" s="433"/>
      <c r="G3" s="504"/>
      <c r="H3" s="431"/>
    </row>
    <row r="4" spans="1:9" x14ac:dyDescent="0.25">
      <c r="A4" s="470"/>
      <c r="B4" s="471" t="s">
        <v>429</v>
      </c>
      <c r="C4" s="605" t="s">
        <v>529</v>
      </c>
      <c r="D4" s="472" t="s">
        <v>1</v>
      </c>
      <c r="E4" s="506" t="s">
        <v>2</v>
      </c>
      <c r="F4" s="512" t="s">
        <v>443</v>
      </c>
      <c r="G4" s="506" t="s">
        <v>444</v>
      </c>
      <c r="H4" s="473" t="s">
        <v>5</v>
      </c>
    </row>
    <row r="5" spans="1:9" x14ac:dyDescent="0.25">
      <c r="A5" s="474"/>
      <c r="B5" s="442" t="s">
        <v>6</v>
      </c>
      <c r="C5" s="606">
        <v>7861554000122</v>
      </c>
      <c r="D5" s="443">
        <v>12108210.49</v>
      </c>
      <c r="E5" s="448">
        <v>-3.53</v>
      </c>
      <c r="F5" s="513">
        <v>2.540119909</v>
      </c>
      <c r="G5" s="490">
        <v>4746786.9753299998</v>
      </c>
      <c r="H5" s="475" t="s">
        <v>7</v>
      </c>
    </row>
    <row r="6" spans="1:9" x14ac:dyDescent="0.25">
      <c r="A6" s="474"/>
      <c r="B6" s="442" t="s">
        <v>8</v>
      </c>
      <c r="C6" s="606">
        <v>7111384000169</v>
      </c>
      <c r="D6" s="443">
        <v>1225200.25</v>
      </c>
      <c r="E6" s="448">
        <v>-0.69159999999999999</v>
      </c>
      <c r="F6" s="513">
        <v>3.0285155050000001</v>
      </c>
      <c r="G6" s="490">
        <v>404554.72165600001</v>
      </c>
      <c r="H6" s="475" t="s">
        <v>9</v>
      </c>
      <c r="I6" s="434"/>
    </row>
    <row r="7" spans="1:9" x14ac:dyDescent="0.25">
      <c r="A7" s="474"/>
      <c r="B7" s="442" t="s">
        <v>10</v>
      </c>
      <c r="C7" s="606">
        <v>7442078000105</v>
      </c>
      <c r="D7" s="443">
        <v>5157767.9800000004</v>
      </c>
      <c r="E7" s="448">
        <v>-3.51</v>
      </c>
      <c r="F7" s="513">
        <v>2.868046739</v>
      </c>
      <c r="G7" s="490">
        <v>1798355.622185</v>
      </c>
      <c r="H7" s="475" t="s">
        <v>9</v>
      </c>
      <c r="I7" s="434"/>
    </row>
    <row r="8" spans="1:9" x14ac:dyDescent="0.25">
      <c r="A8" s="474"/>
      <c r="B8" s="442" t="s">
        <v>11</v>
      </c>
      <c r="C8" s="606">
        <v>11328882000135</v>
      </c>
      <c r="D8" s="443">
        <v>1036407.04</v>
      </c>
      <c r="E8" s="448">
        <v>0.78639999999999999</v>
      </c>
      <c r="F8" s="513">
        <v>1.5819136789999999</v>
      </c>
      <c r="G8" s="490">
        <v>655160.30281799997</v>
      </c>
      <c r="H8" s="475" t="s">
        <v>12</v>
      </c>
      <c r="I8" s="434"/>
    </row>
    <row r="9" spans="1:9" x14ac:dyDescent="0.25">
      <c r="A9" s="474"/>
      <c r="B9" s="442" t="s">
        <v>446</v>
      </c>
      <c r="C9" s="606">
        <v>11328882000135</v>
      </c>
      <c r="D9" s="443">
        <v>782865.21</v>
      </c>
      <c r="E9" s="448">
        <v>0.78639999999999999</v>
      </c>
      <c r="F9" s="513">
        <v>1.5819136789999999</v>
      </c>
      <c r="G9" s="490">
        <v>494884.90870299999</v>
      </c>
      <c r="H9" s="475" t="s">
        <v>12</v>
      </c>
      <c r="I9" s="434"/>
    </row>
    <row r="10" spans="1:9" x14ac:dyDescent="0.25">
      <c r="A10" s="474"/>
      <c r="B10" s="442" t="s">
        <v>447</v>
      </c>
      <c r="C10" s="606">
        <v>11328882000135</v>
      </c>
      <c r="D10" s="443">
        <v>1812667.26</v>
      </c>
      <c r="E10" s="448">
        <v>0.78639999999999999</v>
      </c>
      <c r="F10" s="513">
        <v>1.5819136789999999</v>
      </c>
      <c r="G10" s="490">
        <v>1145869.8947030001</v>
      </c>
      <c r="H10" s="475" t="s">
        <v>12</v>
      </c>
      <c r="I10" s="434"/>
    </row>
    <row r="11" spans="1:9" x14ac:dyDescent="0.25">
      <c r="A11" s="474"/>
      <c r="B11" s="442" t="s">
        <v>427</v>
      </c>
      <c r="C11" s="606">
        <v>13077418000149</v>
      </c>
      <c r="D11" s="443">
        <v>2009043.24</v>
      </c>
      <c r="E11" s="448">
        <v>0.89490000000000003</v>
      </c>
      <c r="F11" s="513">
        <v>1.366623098</v>
      </c>
      <c r="G11" s="490">
        <v>1470078.5050290001</v>
      </c>
      <c r="H11" s="475"/>
      <c r="I11" s="434"/>
    </row>
    <row r="12" spans="1:9" x14ac:dyDescent="0.25">
      <c r="A12" s="474"/>
      <c r="B12" s="571" t="s">
        <v>430</v>
      </c>
      <c r="C12" s="607"/>
      <c r="D12" s="572"/>
      <c r="E12" s="572"/>
      <c r="F12" s="572"/>
      <c r="G12" s="572"/>
      <c r="H12" s="573"/>
    </row>
    <row r="13" spans="1:9" x14ac:dyDescent="0.25">
      <c r="A13" s="476"/>
      <c r="B13" s="442" t="s">
        <v>16</v>
      </c>
      <c r="C13" s="606">
        <v>8973942000168</v>
      </c>
      <c r="D13" s="443">
        <v>2071358.82</v>
      </c>
      <c r="E13" s="448">
        <v>-6.4633000000000003</v>
      </c>
      <c r="F13" s="513">
        <v>1.7804681710000001</v>
      </c>
      <c r="G13" s="490">
        <v>1163378.7391989999</v>
      </c>
      <c r="H13" s="475" t="s">
        <v>117</v>
      </c>
      <c r="I13" s="434"/>
    </row>
    <row r="14" spans="1:9" x14ac:dyDescent="0.25">
      <c r="A14" s="477"/>
      <c r="B14" s="445" t="s">
        <v>46</v>
      </c>
      <c r="C14" s="606">
        <v>14713775000119</v>
      </c>
      <c r="D14" s="444">
        <v>614266.75</v>
      </c>
      <c r="E14" s="448">
        <v>-0.28000000000000003</v>
      </c>
      <c r="F14" s="513">
        <v>930.70719510000004</v>
      </c>
      <c r="G14" s="490">
        <v>660</v>
      </c>
      <c r="H14" s="478" t="s">
        <v>22</v>
      </c>
    </row>
    <row r="15" spans="1:9" x14ac:dyDescent="0.25">
      <c r="A15" s="440"/>
      <c r="B15" s="495" t="s">
        <v>18</v>
      </c>
      <c r="C15" s="608"/>
      <c r="D15" s="496">
        <f>SUM(D5,D6,D7,D8,D9,D10,D13,D14,D11)</f>
        <v>26817787.039999999</v>
      </c>
      <c r="E15" s="452"/>
      <c r="F15" s="514"/>
      <c r="G15" s="452"/>
      <c r="H15" s="438"/>
    </row>
    <row r="16" spans="1:9" x14ac:dyDescent="0.25">
      <c r="A16" s="440"/>
      <c r="B16" s="436"/>
      <c r="C16" s="609"/>
      <c r="D16" s="437"/>
      <c r="E16" s="452"/>
      <c r="F16" s="514"/>
      <c r="G16" s="452"/>
      <c r="H16" s="438"/>
    </row>
    <row r="17" spans="1:9" x14ac:dyDescent="0.25">
      <c r="A17" s="594"/>
      <c r="B17" s="449" t="s">
        <v>431</v>
      </c>
      <c r="C17" s="610"/>
      <c r="D17" s="447" t="s">
        <v>1</v>
      </c>
      <c r="E17" s="463" t="s">
        <v>2</v>
      </c>
      <c r="F17" s="515" t="s">
        <v>443</v>
      </c>
      <c r="G17" s="456" t="s">
        <v>444</v>
      </c>
      <c r="H17" s="479" t="s">
        <v>5</v>
      </c>
    </row>
    <row r="18" spans="1:9" x14ac:dyDescent="0.25">
      <c r="A18" s="476"/>
      <c r="B18" s="442" t="s">
        <v>120</v>
      </c>
      <c r="C18" s="606">
        <v>3737206000197</v>
      </c>
      <c r="D18" s="444">
        <v>4382923.4400000004</v>
      </c>
      <c r="E18" s="448">
        <v>0.9042</v>
      </c>
      <c r="F18" s="513">
        <v>2.2273860000000001</v>
      </c>
      <c r="G18" s="490">
        <v>1967743.102953</v>
      </c>
      <c r="H18" s="480"/>
    </row>
    <row r="19" spans="1:9" x14ac:dyDescent="0.25">
      <c r="A19" s="476"/>
      <c r="B19" s="442" t="s">
        <v>19</v>
      </c>
      <c r="C19" s="606">
        <v>10646895000190</v>
      </c>
      <c r="D19" s="444">
        <v>43010754.960000001</v>
      </c>
      <c r="E19" s="448">
        <v>-3.2033</v>
      </c>
      <c r="F19" s="513">
        <v>1.7294689999999999</v>
      </c>
      <c r="G19" s="490">
        <v>24869341.378804099</v>
      </c>
      <c r="H19" s="475" t="s">
        <v>7</v>
      </c>
      <c r="I19" s="434"/>
    </row>
    <row r="20" spans="1:9" x14ac:dyDescent="0.25">
      <c r="A20" s="476"/>
      <c r="B20" s="442" t="s">
        <v>20</v>
      </c>
      <c r="C20" s="606">
        <v>13058824000164</v>
      </c>
      <c r="D20" s="444">
        <v>6070956</v>
      </c>
      <c r="E20" s="448">
        <v>0.93940000000000001</v>
      </c>
      <c r="F20" s="513">
        <v>1.7294689999999999</v>
      </c>
      <c r="G20" s="490">
        <v>4000000</v>
      </c>
      <c r="H20" s="475" t="s">
        <v>22</v>
      </c>
      <c r="I20" s="434"/>
    </row>
    <row r="21" spans="1:9" x14ac:dyDescent="0.25">
      <c r="A21" s="476"/>
      <c r="B21" s="571" t="s">
        <v>432</v>
      </c>
      <c r="C21" s="607"/>
      <c r="D21" s="572"/>
      <c r="E21" s="572"/>
      <c r="F21" s="572"/>
      <c r="G21" s="572"/>
      <c r="H21" s="573"/>
    </row>
    <row r="22" spans="1:9" x14ac:dyDescent="0.25">
      <c r="A22" s="476"/>
      <c r="B22" s="442" t="s">
        <v>23</v>
      </c>
      <c r="C22" s="606">
        <v>14120341000105</v>
      </c>
      <c r="D22" s="443">
        <v>3328643.4</v>
      </c>
      <c r="E22" s="448">
        <v>0.77690000000000003</v>
      </c>
      <c r="F22" s="513">
        <v>1.416444</v>
      </c>
      <c r="G22" s="490">
        <v>2350000</v>
      </c>
      <c r="H22" s="475" t="s">
        <v>22</v>
      </c>
      <c r="I22" s="434"/>
    </row>
    <row r="23" spans="1:9" x14ac:dyDescent="0.25">
      <c r="A23" s="476"/>
      <c r="B23" s="571" t="s">
        <v>430</v>
      </c>
      <c r="C23" s="607"/>
      <c r="D23" s="572"/>
      <c r="E23" s="572"/>
      <c r="F23" s="572"/>
      <c r="G23" s="572"/>
      <c r="H23" s="573"/>
    </row>
    <row r="24" spans="1:9" x14ac:dyDescent="0.25">
      <c r="A24" s="476"/>
      <c r="B24" s="442" t="s">
        <v>24</v>
      </c>
      <c r="C24" s="606">
        <v>15154441000115</v>
      </c>
      <c r="D24" s="444">
        <v>2061870.8</v>
      </c>
      <c r="E24" s="448">
        <v>-6.7</v>
      </c>
      <c r="F24" s="513">
        <v>1.013093</v>
      </c>
      <c r="G24" s="490">
        <v>2035223.6151066499</v>
      </c>
      <c r="H24" s="475" t="s">
        <v>25</v>
      </c>
      <c r="I24" s="434"/>
    </row>
    <row r="25" spans="1:9" x14ac:dyDescent="0.25">
      <c r="A25" s="476"/>
      <c r="B25" s="571" t="s">
        <v>433</v>
      </c>
      <c r="C25" s="607"/>
      <c r="D25" s="572"/>
      <c r="E25" s="572"/>
      <c r="F25" s="572"/>
      <c r="G25" s="572"/>
      <c r="H25" s="573"/>
    </row>
    <row r="26" spans="1:9" x14ac:dyDescent="0.25">
      <c r="A26" s="477"/>
      <c r="B26" s="442" t="s">
        <v>530</v>
      </c>
      <c r="C26" s="606">
        <v>15576907000170</v>
      </c>
      <c r="D26" s="444">
        <v>1970340</v>
      </c>
      <c r="E26" s="448">
        <v>0.65</v>
      </c>
      <c r="F26" s="513">
        <v>985.17</v>
      </c>
      <c r="G26" s="490">
        <v>2000</v>
      </c>
      <c r="H26" s="475" t="s">
        <v>80</v>
      </c>
      <c r="I26" s="434"/>
    </row>
    <row r="27" spans="1:9" x14ac:dyDescent="0.25">
      <c r="A27" s="440"/>
      <c r="B27" s="495" t="s">
        <v>18</v>
      </c>
      <c r="C27" s="608"/>
      <c r="D27" s="496">
        <f>SUM(D18,D19,D20,D22,D24,D26)</f>
        <v>60825488.599999994</v>
      </c>
      <c r="E27" s="452"/>
      <c r="F27" s="514"/>
      <c r="G27" s="452"/>
      <c r="H27" s="438"/>
    </row>
    <row r="28" spans="1:9" x14ac:dyDescent="0.25">
      <c r="A28" s="440"/>
      <c r="B28" s="436"/>
      <c r="C28" s="609"/>
      <c r="D28" s="437"/>
      <c r="E28" s="452"/>
      <c r="F28" s="514"/>
      <c r="G28" s="452"/>
      <c r="H28" s="438"/>
    </row>
    <row r="29" spans="1:9" x14ac:dyDescent="0.25">
      <c r="A29" s="594"/>
      <c r="B29" s="449" t="s">
        <v>434</v>
      </c>
      <c r="C29" s="610"/>
      <c r="D29" s="447" t="s">
        <v>1</v>
      </c>
      <c r="E29" s="463" t="s">
        <v>2</v>
      </c>
      <c r="F29" s="515" t="s">
        <v>443</v>
      </c>
      <c r="G29" s="456" t="s">
        <v>444</v>
      </c>
      <c r="H29" s="479" t="s">
        <v>5</v>
      </c>
    </row>
    <row r="30" spans="1:9" x14ac:dyDescent="0.25">
      <c r="A30" s="477"/>
      <c r="B30" s="442" t="s">
        <v>435</v>
      </c>
      <c r="C30" s="606">
        <v>7936595000130</v>
      </c>
      <c r="D30" s="444">
        <v>4382843.07</v>
      </c>
      <c r="E30" s="448">
        <v>-12.56</v>
      </c>
      <c r="F30" s="513">
        <v>1.1798841</v>
      </c>
      <c r="G30" s="490">
        <v>3714638.6438352098</v>
      </c>
      <c r="H30" s="475" t="s">
        <v>28</v>
      </c>
      <c r="I30" s="434"/>
    </row>
    <row r="31" spans="1:9" x14ac:dyDescent="0.25">
      <c r="A31" s="481"/>
      <c r="B31" s="495" t="s">
        <v>18</v>
      </c>
      <c r="C31" s="608"/>
      <c r="D31" s="496">
        <f>SUM(D30:D30)</f>
        <v>4382843.07</v>
      </c>
      <c r="E31" s="452"/>
      <c r="F31" s="514"/>
      <c r="G31" s="452"/>
      <c r="H31" s="438"/>
    </row>
    <row r="32" spans="1:9" x14ac:dyDescent="0.25">
      <c r="A32" s="481"/>
      <c r="B32" s="436"/>
      <c r="C32" s="609"/>
      <c r="D32" s="437"/>
      <c r="E32" s="452"/>
      <c r="F32" s="514"/>
      <c r="G32" s="452"/>
      <c r="H32" s="438"/>
    </row>
    <row r="33" spans="1:11" x14ac:dyDescent="0.25">
      <c r="A33" s="594"/>
      <c r="B33" s="446" t="s">
        <v>436</v>
      </c>
      <c r="C33" s="611"/>
      <c r="D33" s="447" t="s">
        <v>1</v>
      </c>
      <c r="E33" s="456" t="s">
        <v>2</v>
      </c>
      <c r="F33" s="515" t="s">
        <v>443</v>
      </c>
      <c r="G33" s="456" t="s">
        <v>444</v>
      </c>
      <c r="H33" s="479" t="s">
        <v>5</v>
      </c>
    </row>
    <row r="34" spans="1:11" x14ac:dyDescent="0.25">
      <c r="A34" s="476"/>
      <c r="B34" s="442" t="s">
        <v>129</v>
      </c>
      <c r="C34" s="606">
        <v>6018364000185</v>
      </c>
      <c r="D34" s="444">
        <v>2859274.69</v>
      </c>
      <c r="E34" s="526" t="s">
        <v>448</v>
      </c>
      <c r="F34" s="513">
        <v>2.03355503</v>
      </c>
      <c r="G34" s="490">
        <v>1406047.3615999999</v>
      </c>
      <c r="H34" s="475" t="s">
        <v>30</v>
      </c>
      <c r="I34" s="434"/>
    </row>
    <row r="35" spans="1:11" x14ac:dyDescent="0.25">
      <c r="A35" s="476"/>
      <c r="B35" s="495" t="s">
        <v>18</v>
      </c>
      <c r="C35" s="608"/>
      <c r="D35" s="496">
        <f>SUM(D32:D34)</f>
        <v>2859274.69</v>
      </c>
      <c r="E35" s="463"/>
      <c r="F35" s="516"/>
      <c r="G35" s="463"/>
      <c r="H35" s="482"/>
    </row>
    <row r="36" spans="1:11" x14ac:dyDescent="0.25">
      <c r="A36" s="476"/>
      <c r="B36" s="442" t="s">
        <v>74</v>
      </c>
      <c r="C36" s="606">
        <v>8927488000109</v>
      </c>
      <c r="D36" s="444">
        <v>1964.68</v>
      </c>
      <c r="E36" s="526" t="s">
        <v>448</v>
      </c>
      <c r="F36" s="513">
        <v>19.6484585</v>
      </c>
      <c r="G36" s="490">
        <v>100</v>
      </c>
      <c r="H36" s="475" t="s">
        <v>30</v>
      </c>
      <c r="I36" s="434"/>
      <c r="K36" s="561"/>
    </row>
    <row r="37" spans="1:11" x14ac:dyDescent="0.25">
      <c r="A37" s="476"/>
      <c r="B37" s="442" t="s">
        <v>76</v>
      </c>
      <c r="C37" s="606">
        <v>8927488000109</v>
      </c>
      <c r="D37" s="444">
        <v>3694.78</v>
      </c>
      <c r="E37" s="526" t="s">
        <v>448</v>
      </c>
      <c r="F37" s="513">
        <v>18.591035739999999</v>
      </c>
      <c r="G37" s="490">
        <v>19874009010</v>
      </c>
      <c r="H37" s="475" t="s">
        <v>30</v>
      </c>
      <c r="I37" s="434"/>
      <c r="K37" s="561"/>
    </row>
    <row r="38" spans="1:11" x14ac:dyDescent="0.25">
      <c r="A38" s="476"/>
      <c r="B38" s="442" t="s">
        <v>77</v>
      </c>
      <c r="C38" s="606">
        <v>8927488000109</v>
      </c>
      <c r="D38" s="444">
        <v>3906.4</v>
      </c>
      <c r="E38" s="526" t="s">
        <v>448</v>
      </c>
      <c r="F38" s="513">
        <v>20.884159050000001</v>
      </c>
      <c r="G38" s="490">
        <v>187.05109766000001</v>
      </c>
      <c r="H38" s="489" t="s">
        <v>30</v>
      </c>
      <c r="I38" s="434"/>
      <c r="K38" s="561"/>
    </row>
    <row r="39" spans="1:11" x14ac:dyDescent="0.25">
      <c r="A39" s="477"/>
      <c r="B39" s="495" t="s">
        <v>18</v>
      </c>
      <c r="C39" s="608"/>
      <c r="D39" s="496">
        <f>SUM(D36:D38)</f>
        <v>9565.86</v>
      </c>
      <c r="E39" s="524"/>
      <c r="F39" s="517"/>
      <c r="G39" s="507"/>
      <c r="H39" s="488"/>
    </row>
    <row r="40" spans="1:11" x14ac:dyDescent="0.25">
      <c r="A40" s="459"/>
      <c r="B40" s="495" t="s">
        <v>127</v>
      </c>
      <c r="C40" s="608"/>
      <c r="D40" s="496">
        <f>SUM(D35,D39)</f>
        <v>2868840.55</v>
      </c>
      <c r="E40" s="464"/>
      <c r="F40" s="518"/>
      <c r="G40" s="464"/>
      <c r="H40" s="458"/>
    </row>
    <row r="41" spans="1:11" x14ac:dyDescent="0.25">
      <c r="A41" s="459"/>
      <c r="B41" s="460"/>
      <c r="C41" s="612"/>
      <c r="D41" s="457"/>
      <c r="E41" s="508"/>
      <c r="F41" s="518"/>
      <c r="G41" s="464"/>
      <c r="H41" s="461"/>
    </row>
    <row r="42" spans="1:11" x14ac:dyDescent="0.25">
      <c r="A42" s="595"/>
      <c r="B42" s="446" t="s">
        <v>437</v>
      </c>
      <c r="C42" s="611"/>
      <c r="D42" s="447" t="s">
        <v>1</v>
      </c>
      <c r="E42" s="456" t="s">
        <v>2</v>
      </c>
      <c r="F42" s="515" t="s">
        <v>443</v>
      </c>
      <c r="G42" s="456" t="s">
        <v>444</v>
      </c>
      <c r="H42" s="479" t="s">
        <v>5</v>
      </c>
    </row>
    <row r="43" spans="1:11" ht="14.25" customHeight="1" x14ac:dyDescent="0.25">
      <c r="A43" s="596"/>
      <c r="B43" s="442" t="s">
        <v>510</v>
      </c>
      <c r="C43" s="606">
        <v>17936797000136</v>
      </c>
      <c r="D43" s="444">
        <v>1853786.92</v>
      </c>
      <c r="E43" s="448">
        <v>0.22</v>
      </c>
      <c r="F43" s="513">
        <v>839.43918719999999</v>
      </c>
      <c r="G43" s="490">
        <v>2208.36357</v>
      </c>
      <c r="H43" s="475" t="s">
        <v>30</v>
      </c>
      <c r="I43" s="434"/>
    </row>
    <row r="44" spans="1:11" x14ac:dyDescent="0.25">
      <c r="A44" s="459"/>
      <c r="B44" s="495" t="s">
        <v>18</v>
      </c>
      <c r="C44" s="608"/>
      <c r="D44" s="496">
        <f>SUM(D43:D43)</f>
        <v>1853786.92</v>
      </c>
      <c r="E44" s="464"/>
      <c r="F44" s="518"/>
      <c r="G44" s="464"/>
      <c r="H44" s="458"/>
    </row>
    <row r="45" spans="1:11" x14ac:dyDescent="0.25">
      <c r="A45" s="459"/>
      <c r="B45" s="453"/>
      <c r="C45" s="613"/>
      <c r="D45" s="462"/>
      <c r="E45" s="464"/>
      <c r="F45" s="518"/>
      <c r="G45" s="464"/>
      <c r="H45" s="458"/>
    </row>
    <row r="46" spans="1:11" x14ac:dyDescent="0.25">
      <c r="A46" s="594"/>
      <c r="B46" s="446" t="s">
        <v>438</v>
      </c>
      <c r="C46" s="611"/>
      <c r="D46" s="447" t="s">
        <v>1</v>
      </c>
      <c r="E46" s="456" t="s">
        <v>2</v>
      </c>
      <c r="F46" s="515" t="s">
        <v>443</v>
      </c>
      <c r="G46" s="456" t="s">
        <v>444</v>
      </c>
      <c r="H46" s="479" t="s">
        <v>5</v>
      </c>
    </row>
    <row r="47" spans="1:11" x14ac:dyDescent="0.25">
      <c r="A47" s="476"/>
      <c r="B47" s="445" t="s">
        <v>34</v>
      </c>
      <c r="C47" s="606" t="s">
        <v>448</v>
      </c>
      <c r="D47" s="444">
        <v>33137638.370000001</v>
      </c>
      <c r="E47" s="527" t="s">
        <v>448</v>
      </c>
      <c r="F47" s="513" t="s">
        <v>35</v>
      </c>
      <c r="G47" s="490">
        <v>12886</v>
      </c>
      <c r="H47" s="475" t="s">
        <v>22</v>
      </c>
      <c r="I47" s="434"/>
    </row>
    <row r="48" spans="1:11" x14ac:dyDescent="0.25">
      <c r="A48" s="476"/>
      <c r="B48" s="445" t="s">
        <v>36</v>
      </c>
      <c r="C48" s="606" t="s">
        <v>448</v>
      </c>
      <c r="D48" s="444">
        <v>24890636.82</v>
      </c>
      <c r="E48" s="527" t="s">
        <v>448</v>
      </c>
      <c r="F48" s="513" t="s">
        <v>35</v>
      </c>
      <c r="G48" s="490">
        <v>7928</v>
      </c>
      <c r="H48" s="475" t="s">
        <v>38</v>
      </c>
      <c r="I48" s="434"/>
    </row>
    <row r="49" spans="1:9" x14ac:dyDescent="0.25">
      <c r="A49" s="476"/>
      <c r="B49" s="445" t="s">
        <v>39</v>
      </c>
      <c r="C49" s="606" t="s">
        <v>448</v>
      </c>
      <c r="D49" s="444">
        <v>1874902.76</v>
      </c>
      <c r="E49" s="527" t="s">
        <v>448</v>
      </c>
      <c r="F49" s="513" t="s">
        <v>35</v>
      </c>
      <c r="G49" s="490">
        <v>22716</v>
      </c>
      <c r="H49" s="475" t="s">
        <v>40</v>
      </c>
      <c r="I49" s="434"/>
    </row>
    <row r="50" spans="1:9" x14ac:dyDescent="0.25">
      <c r="A50" s="476"/>
      <c r="B50" s="497" t="s">
        <v>18</v>
      </c>
      <c r="C50" s="614"/>
      <c r="D50" s="498">
        <f>SUM(D47:D49)</f>
        <v>59903177.949999996</v>
      </c>
      <c r="E50" s="464"/>
      <c r="F50" s="518"/>
      <c r="G50" s="464"/>
      <c r="H50" s="458"/>
    </row>
    <row r="51" spans="1:9" x14ac:dyDescent="0.25">
      <c r="A51" s="476"/>
      <c r="B51" s="446" t="s">
        <v>437</v>
      </c>
      <c r="C51" s="611"/>
      <c r="D51" s="447" t="s">
        <v>1</v>
      </c>
      <c r="E51" s="456" t="s">
        <v>2</v>
      </c>
      <c r="F51" s="515" t="s">
        <v>443</v>
      </c>
      <c r="G51" s="456" t="s">
        <v>444</v>
      </c>
      <c r="H51" s="479" t="s">
        <v>5</v>
      </c>
    </row>
    <row r="52" spans="1:9" x14ac:dyDescent="0.25">
      <c r="A52" s="477"/>
      <c r="B52" s="445" t="s">
        <v>482</v>
      </c>
      <c r="C52" s="606">
        <v>8817414000110</v>
      </c>
      <c r="D52" s="444">
        <v>3940840</v>
      </c>
      <c r="E52" s="491">
        <v>-10.89</v>
      </c>
      <c r="F52" s="513">
        <v>1.4089590000000001</v>
      </c>
      <c r="G52" s="490">
        <v>2796987.0050900001</v>
      </c>
      <c r="H52" s="475" t="s">
        <v>42</v>
      </c>
      <c r="I52" s="434"/>
    </row>
    <row r="53" spans="1:9" x14ac:dyDescent="0.25">
      <c r="A53" s="459"/>
      <c r="B53" s="495" t="s">
        <v>18</v>
      </c>
      <c r="C53" s="608"/>
      <c r="D53" s="496">
        <f>D52</f>
        <v>3940840</v>
      </c>
      <c r="E53" s="464"/>
      <c r="F53" s="518"/>
      <c r="G53" s="464"/>
      <c r="H53" s="458"/>
    </row>
    <row r="54" spans="1:9" x14ac:dyDescent="0.25">
      <c r="A54" s="459"/>
      <c r="B54" s="460"/>
      <c r="C54" s="612"/>
      <c r="D54" s="460"/>
      <c r="E54" s="508"/>
      <c r="F54" s="519"/>
      <c r="G54" s="508"/>
      <c r="H54" s="465"/>
    </row>
    <row r="55" spans="1:9" x14ac:dyDescent="0.25">
      <c r="A55" s="586"/>
      <c r="B55" s="446" t="s">
        <v>433</v>
      </c>
      <c r="C55" s="611"/>
      <c r="D55" s="447" t="s">
        <v>1</v>
      </c>
      <c r="E55" s="456" t="s">
        <v>2</v>
      </c>
      <c r="F55" s="515" t="s">
        <v>443</v>
      </c>
      <c r="G55" s="456" t="s">
        <v>444</v>
      </c>
      <c r="H55" s="479" t="s">
        <v>5</v>
      </c>
    </row>
    <row r="56" spans="1:9" x14ac:dyDescent="0.25">
      <c r="A56" s="587"/>
      <c r="B56" s="445" t="s">
        <v>531</v>
      </c>
      <c r="C56" s="606">
        <v>13555918000149</v>
      </c>
      <c r="D56" s="444">
        <v>2390638.3199999998</v>
      </c>
      <c r="E56" s="448">
        <v>0.53600000000000003</v>
      </c>
      <c r="F56" s="513">
        <v>1764.9749899999999</v>
      </c>
      <c r="G56" s="490">
        <v>1354.488499</v>
      </c>
      <c r="H56" s="478" t="s">
        <v>22</v>
      </c>
    </row>
    <row r="57" spans="1:9" x14ac:dyDescent="0.25">
      <c r="A57" s="459"/>
      <c r="B57" s="495" t="s">
        <v>18</v>
      </c>
      <c r="C57" s="608"/>
      <c r="D57" s="496">
        <f>SUM(D56:D56)</f>
        <v>2390638.3199999998</v>
      </c>
      <c r="E57" s="464"/>
      <c r="F57" s="518"/>
      <c r="G57" s="464"/>
      <c r="H57" s="467"/>
    </row>
    <row r="58" spans="1:9" x14ac:dyDescent="0.25">
      <c r="A58" s="459"/>
      <c r="B58" s="453"/>
      <c r="C58" s="613"/>
      <c r="D58" s="462"/>
      <c r="E58" s="464"/>
      <c r="F58" s="518"/>
      <c r="G58" s="464"/>
      <c r="H58" s="467"/>
    </row>
    <row r="59" spans="1:9" x14ac:dyDescent="0.25">
      <c r="A59" s="586"/>
      <c r="B59" s="446" t="s">
        <v>439</v>
      </c>
      <c r="C59" s="611"/>
      <c r="D59" s="447" t="s">
        <v>1</v>
      </c>
      <c r="E59" s="456" t="s">
        <v>2</v>
      </c>
      <c r="F59" s="515" t="s">
        <v>443</v>
      </c>
      <c r="G59" s="456" t="s">
        <v>444</v>
      </c>
      <c r="H59" s="479" t="s">
        <v>5</v>
      </c>
    </row>
    <row r="60" spans="1:9" x14ac:dyDescent="0.25">
      <c r="A60" s="474"/>
      <c r="B60" s="445" t="s">
        <v>483</v>
      </c>
      <c r="C60" s="606">
        <v>7279657000189</v>
      </c>
      <c r="D60" s="444">
        <v>2173133.92</v>
      </c>
      <c r="E60" s="448">
        <v>-7.5</v>
      </c>
      <c r="F60" s="513">
        <v>6.8374678199999996</v>
      </c>
      <c r="G60" s="490">
        <v>317827.29766099999</v>
      </c>
      <c r="H60" s="478"/>
      <c r="I60" s="439"/>
    </row>
    <row r="61" spans="1:9" x14ac:dyDescent="0.25">
      <c r="A61" s="474"/>
      <c r="B61" s="445" t="s">
        <v>484</v>
      </c>
      <c r="C61" s="606">
        <v>11392165000172</v>
      </c>
      <c r="D61" s="444">
        <v>1793642.76</v>
      </c>
      <c r="E61" s="448">
        <v>-7.92</v>
      </c>
      <c r="F61" s="513">
        <v>2.4669184500000001</v>
      </c>
      <c r="G61" s="490">
        <v>727078.25416500005</v>
      </c>
      <c r="H61" s="475" t="s">
        <v>105</v>
      </c>
      <c r="I61" s="434"/>
    </row>
    <row r="62" spans="1:9" x14ac:dyDescent="0.25">
      <c r="A62" s="474"/>
      <c r="B62" s="571" t="s">
        <v>431</v>
      </c>
      <c r="C62" s="607"/>
      <c r="D62" s="572"/>
      <c r="E62" s="572"/>
      <c r="F62" s="572"/>
      <c r="G62" s="572"/>
      <c r="H62" s="573"/>
      <c r="I62" s="434"/>
    </row>
    <row r="63" spans="1:9" x14ac:dyDescent="0.25">
      <c r="A63" s="587"/>
      <c r="B63" s="445" t="s">
        <v>485</v>
      </c>
      <c r="C63" s="606">
        <v>16599968000116</v>
      </c>
      <c r="D63" s="444">
        <v>2261737.7200000002</v>
      </c>
      <c r="E63" s="448">
        <v>0.44</v>
      </c>
      <c r="F63" s="513">
        <v>1.21742339</v>
      </c>
      <c r="G63" s="490">
        <v>1857807.013694</v>
      </c>
      <c r="H63" s="489" t="s">
        <v>30</v>
      </c>
      <c r="I63" s="439"/>
    </row>
    <row r="64" spans="1:9" x14ac:dyDescent="0.25">
      <c r="A64" s="459"/>
      <c r="B64" s="495" t="s">
        <v>18</v>
      </c>
      <c r="C64" s="608"/>
      <c r="D64" s="496">
        <f>SUM(D60:D63)</f>
        <v>6228514.4000000004</v>
      </c>
      <c r="E64" s="464"/>
      <c r="F64" s="518"/>
      <c r="G64" s="464"/>
      <c r="H64" s="467"/>
      <c r="I64" s="439"/>
    </row>
    <row r="65" spans="1:9" x14ac:dyDescent="0.25">
      <c r="A65" s="459"/>
      <c r="B65" s="457"/>
      <c r="C65" s="615"/>
      <c r="D65" s="466"/>
      <c r="E65" s="464"/>
      <c r="F65" s="518"/>
      <c r="G65" s="464"/>
      <c r="H65" s="467"/>
      <c r="I65" s="439"/>
    </row>
    <row r="66" spans="1:9" x14ac:dyDescent="0.25">
      <c r="A66" s="586"/>
      <c r="B66" s="446" t="s">
        <v>449</v>
      </c>
      <c r="C66" s="611"/>
      <c r="D66" s="447" t="s">
        <v>1</v>
      </c>
      <c r="E66" s="456" t="s">
        <v>2</v>
      </c>
      <c r="F66" s="515" t="s">
        <v>443</v>
      </c>
      <c r="G66" s="456" t="s">
        <v>444</v>
      </c>
      <c r="H66" s="479" t="s">
        <v>5</v>
      </c>
      <c r="I66" s="439"/>
    </row>
    <row r="67" spans="1:9" x14ac:dyDescent="0.25">
      <c r="A67" s="474"/>
      <c r="B67" s="445" t="s">
        <v>486</v>
      </c>
      <c r="C67" s="606">
        <v>8692888000182</v>
      </c>
      <c r="D67" s="444">
        <v>804563.77</v>
      </c>
      <c r="E67" s="448">
        <v>1.04</v>
      </c>
      <c r="F67" s="513">
        <v>222.72192290000001</v>
      </c>
      <c r="G67" s="490">
        <v>3612.4139300000002</v>
      </c>
      <c r="H67" s="475" t="s">
        <v>30</v>
      </c>
      <c r="I67" s="434"/>
    </row>
    <row r="68" spans="1:9" x14ac:dyDescent="0.25">
      <c r="A68" s="474"/>
      <c r="B68" s="571" t="s">
        <v>433</v>
      </c>
      <c r="C68" s="607"/>
      <c r="D68" s="607"/>
      <c r="E68" s="607"/>
      <c r="F68" s="607"/>
      <c r="G68" s="607"/>
      <c r="H68" s="607"/>
      <c r="I68" s="439"/>
    </row>
    <row r="69" spans="1:9" x14ac:dyDescent="0.25">
      <c r="A69" s="587"/>
      <c r="B69" s="442" t="s">
        <v>78</v>
      </c>
      <c r="C69" s="606">
        <v>8924783000101</v>
      </c>
      <c r="D69" s="444">
        <v>385137.9</v>
      </c>
      <c r="E69" s="448">
        <v>0.46</v>
      </c>
      <c r="F69" s="513">
        <v>118.65</v>
      </c>
      <c r="G69" s="490">
        <v>3.246</v>
      </c>
      <c r="H69" s="475" t="s">
        <v>80</v>
      </c>
      <c r="I69" s="434"/>
    </row>
    <row r="70" spans="1:9" x14ac:dyDescent="0.25">
      <c r="A70" s="483"/>
      <c r="B70" s="495" t="s">
        <v>18</v>
      </c>
      <c r="C70" s="608"/>
      <c r="D70" s="496">
        <f>SUM(D67,D69)</f>
        <v>1189701.67</v>
      </c>
      <c r="E70" s="455"/>
      <c r="F70" s="520"/>
      <c r="G70" s="455"/>
      <c r="H70" s="484"/>
      <c r="I70" s="439"/>
    </row>
    <row r="71" spans="1:9" x14ac:dyDescent="0.25">
      <c r="A71" s="459"/>
      <c r="B71" s="468"/>
      <c r="C71" s="616"/>
      <c r="D71" s="466"/>
      <c r="E71" s="464"/>
      <c r="F71" s="518"/>
      <c r="G71" s="464"/>
      <c r="H71" s="485"/>
      <c r="I71" s="439"/>
    </row>
    <row r="72" spans="1:9" x14ac:dyDescent="0.25">
      <c r="A72" s="586"/>
      <c r="B72" s="446" t="s">
        <v>439</v>
      </c>
      <c r="C72" s="611"/>
      <c r="D72" s="447" t="s">
        <v>1</v>
      </c>
      <c r="E72" s="456" t="s">
        <v>2</v>
      </c>
      <c r="F72" s="515" t="s">
        <v>443</v>
      </c>
      <c r="G72" s="456" t="s">
        <v>444</v>
      </c>
      <c r="H72" s="479" t="s">
        <v>5</v>
      </c>
      <c r="I72" s="439"/>
    </row>
    <row r="73" spans="1:9" x14ac:dyDescent="0.25">
      <c r="A73" s="587"/>
      <c r="B73" s="445" t="s">
        <v>487</v>
      </c>
      <c r="C73" s="606">
        <v>9550197000107</v>
      </c>
      <c r="D73" s="444">
        <v>1323934.22</v>
      </c>
      <c r="E73" s="448">
        <v>-0.36</v>
      </c>
      <c r="F73" s="513">
        <v>1.6301097</v>
      </c>
      <c r="G73" s="490">
        <v>812174.92897000001</v>
      </c>
      <c r="H73" s="492" t="s">
        <v>105</v>
      </c>
      <c r="I73" s="439"/>
    </row>
    <row r="74" spans="1:9" x14ac:dyDescent="0.25">
      <c r="A74" s="459"/>
      <c r="B74" s="495" t="s">
        <v>18</v>
      </c>
      <c r="C74" s="608"/>
      <c r="D74" s="496">
        <f>D73</f>
        <v>1323934.22</v>
      </c>
      <c r="E74" s="464"/>
      <c r="F74" s="518"/>
      <c r="G74" s="464"/>
      <c r="H74" s="485"/>
      <c r="I74" s="439"/>
    </row>
    <row r="75" spans="1:9" x14ac:dyDescent="0.25">
      <c r="A75" s="459"/>
      <c r="B75" s="468"/>
      <c r="C75" s="616"/>
      <c r="D75" s="466"/>
      <c r="E75" s="464"/>
      <c r="F75" s="518"/>
      <c r="G75" s="464"/>
      <c r="H75" s="485"/>
      <c r="I75" s="439"/>
    </row>
    <row r="76" spans="1:9" x14ac:dyDescent="0.25">
      <c r="A76" s="586"/>
      <c r="B76" s="446" t="s">
        <v>439</v>
      </c>
      <c r="C76" s="611"/>
      <c r="D76" s="447" t="s">
        <v>1</v>
      </c>
      <c r="E76" s="456" t="s">
        <v>2</v>
      </c>
      <c r="F76" s="515" t="s">
        <v>443</v>
      </c>
      <c r="G76" s="456" t="s">
        <v>444</v>
      </c>
      <c r="H76" s="479" t="s">
        <v>5</v>
      </c>
      <c r="I76" s="439"/>
    </row>
    <row r="77" spans="1:9" x14ac:dyDescent="0.25">
      <c r="A77" s="474"/>
      <c r="B77" s="445" t="s">
        <v>488</v>
      </c>
      <c r="C77" s="606">
        <v>13958711000115</v>
      </c>
      <c r="D77" s="444">
        <v>1020197.42</v>
      </c>
      <c r="E77" s="448">
        <v>-6.19</v>
      </c>
      <c r="F77" s="513">
        <v>1.1575589799999999</v>
      </c>
      <c r="G77" s="490">
        <v>88133515574552</v>
      </c>
      <c r="H77" s="478" t="s">
        <v>25</v>
      </c>
      <c r="I77" s="439"/>
    </row>
    <row r="78" spans="1:9" x14ac:dyDescent="0.25">
      <c r="A78" s="474"/>
      <c r="B78" s="571" t="s">
        <v>440</v>
      </c>
      <c r="C78" s="607"/>
      <c r="D78" s="607"/>
      <c r="E78" s="607"/>
      <c r="F78" s="607"/>
      <c r="G78" s="607"/>
      <c r="H78" s="607"/>
      <c r="I78" s="439"/>
    </row>
    <row r="79" spans="1:9" x14ac:dyDescent="0.25">
      <c r="A79" s="587"/>
      <c r="B79" s="445" t="s">
        <v>489</v>
      </c>
      <c r="C79" s="606">
        <v>13594673000169</v>
      </c>
      <c r="D79" s="444">
        <v>840002.3</v>
      </c>
      <c r="E79" s="448">
        <v>-0.77</v>
      </c>
      <c r="F79" s="513">
        <v>0.99293578000000005</v>
      </c>
      <c r="G79" s="490">
        <v>845978.47678699996</v>
      </c>
      <c r="H79" s="478" t="s">
        <v>51</v>
      </c>
      <c r="I79" s="439"/>
    </row>
    <row r="80" spans="1:9" x14ac:dyDescent="0.25">
      <c r="A80" s="459"/>
      <c r="B80" s="495" t="s">
        <v>18</v>
      </c>
      <c r="C80" s="608"/>
      <c r="D80" s="496">
        <f>SUM(D77,D79)</f>
        <v>1860199.7200000002</v>
      </c>
      <c r="E80" s="455"/>
      <c r="F80" s="520"/>
      <c r="G80" s="455"/>
      <c r="H80" s="486"/>
      <c r="I80" s="439"/>
    </row>
    <row r="81" spans="1:9" x14ac:dyDescent="0.25">
      <c r="A81" s="459"/>
      <c r="B81" s="453"/>
      <c r="C81" s="613"/>
      <c r="D81" s="462"/>
      <c r="E81" s="455"/>
      <c r="F81" s="520"/>
      <c r="G81" s="455"/>
      <c r="H81" s="486"/>
      <c r="I81" s="439"/>
    </row>
    <row r="82" spans="1:9" ht="12.75" customHeight="1" x14ac:dyDescent="0.25">
      <c r="A82" s="586" t="s">
        <v>109</v>
      </c>
      <c r="B82" s="446" t="s">
        <v>439</v>
      </c>
      <c r="C82" s="611"/>
      <c r="D82" s="447" t="s">
        <v>1</v>
      </c>
      <c r="E82" s="456" t="s">
        <v>2</v>
      </c>
      <c r="F82" s="515" t="s">
        <v>443</v>
      </c>
      <c r="G82" s="456" t="s">
        <v>444</v>
      </c>
      <c r="H82" s="479" t="s">
        <v>5</v>
      </c>
      <c r="I82" s="439"/>
    </row>
    <row r="83" spans="1:9" x14ac:dyDescent="0.25">
      <c r="A83" s="474"/>
      <c r="B83" s="442" t="s">
        <v>490</v>
      </c>
      <c r="C83" s="606">
        <v>12228008000199</v>
      </c>
      <c r="D83" s="444">
        <v>6050420.6900000004</v>
      </c>
      <c r="E83" s="448">
        <v>0.84</v>
      </c>
      <c r="F83" s="513">
        <v>0.78261990000000003</v>
      </c>
      <c r="G83" s="490">
        <v>7730982.4274800001</v>
      </c>
      <c r="H83" s="480"/>
      <c r="I83" s="439"/>
    </row>
    <row r="84" spans="1:9" x14ac:dyDescent="0.25">
      <c r="A84" s="474"/>
      <c r="B84" s="571" t="s">
        <v>440</v>
      </c>
      <c r="C84" s="607"/>
      <c r="D84" s="572"/>
      <c r="E84" s="572"/>
      <c r="F84" s="572"/>
      <c r="G84" s="572"/>
      <c r="H84" s="573"/>
      <c r="I84" s="439"/>
    </row>
    <row r="85" spans="1:9" x14ac:dyDescent="0.25">
      <c r="A85" s="474"/>
      <c r="B85" s="445" t="s">
        <v>491</v>
      </c>
      <c r="C85" s="606">
        <v>12440789000180</v>
      </c>
      <c r="D85" s="444">
        <v>7898020.8899999997</v>
      </c>
      <c r="E85" s="448">
        <v>1.06</v>
      </c>
      <c r="F85" s="513">
        <v>1.60176714</v>
      </c>
      <c r="G85" s="490">
        <v>4930817.1796435704</v>
      </c>
      <c r="H85" s="478" t="s">
        <v>22</v>
      </c>
      <c r="I85" s="439"/>
    </row>
    <row r="86" spans="1:9" x14ac:dyDescent="0.25">
      <c r="A86" s="474"/>
      <c r="B86" s="445" t="s">
        <v>492</v>
      </c>
      <c r="C86" s="606">
        <v>11784036000120</v>
      </c>
      <c r="D86" s="444">
        <v>3514513.39</v>
      </c>
      <c r="E86" s="448">
        <v>-0.8</v>
      </c>
      <c r="F86" s="513">
        <v>1.1735576999999999</v>
      </c>
      <c r="G86" s="490">
        <v>2994451.2577999998</v>
      </c>
      <c r="H86" s="478" t="s">
        <v>7</v>
      </c>
      <c r="I86" s="439"/>
    </row>
    <row r="87" spans="1:9" x14ac:dyDescent="0.25">
      <c r="A87" s="587"/>
      <c r="B87" s="445" t="s">
        <v>493</v>
      </c>
      <c r="C87" s="606">
        <v>9601232000170</v>
      </c>
      <c r="D87" s="444">
        <v>4865814.04</v>
      </c>
      <c r="E87" s="448">
        <v>0.7</v>
      </c>
      <c r="F87" s="513">
        <v>1.7429149100000001</v>
      </c>
      <c r="G87" s="490">
        <v>2.7917679766811099</v>
      </c>
      <c r="H87" s="478" t="s">
        <v>30</v>
      </c>
      <c r="I87" s="439"/>
    </row>
    <row r="88" spans="1:9" x14ac:dyDescent="0.25">
      <c r="A88" s="459"/>
      <c r="B88" s="495" t="s">
        <v>18</v>
      </c>
      <c r="C88" s="608"/>
      <c r="D88" s="496">
        <f>SUM(D83:D87)</f>
        <v>22328769.009999998</v>
      </c>
      <c r="E88" s="455"/>
      <c r="F88" s="520"/>
      <c r="G88" s="455"/>
      <c r="H88" s="484"/>
      <c r="I88" s="439"/>
    </row>
    <row r="89" spans="1:9" x14ac:dyDescent="0.25">
      <c r="A89" s="459"/>
      <c r="B89" s="453"/>
      <c r="C89" s="613"/>
      <c r="D89" s="462"/>
      <c r="E89" s="455"/>
      <c r="F89" s="520"/>
      <c r="G89" s="455"/>
      <c r="H89" s="484"/>
      <c r="I89" s="439"/>
    </row>
    <row r="90" spans="1:9" x14ac:dyDescent="0.25">
      <c r="A90" s="586"/>
      <c r="B90" s="446" t="s">
        <v>429</v>
      </c>
      <c r="C90" s="611"/>
      <c r="D90" s="447" t="s">
        <v>1</v>
      </c>
      <c r="E90" s="456" t="s">
        <v>2</v>
      </c>
      <c r="F90" s="515" t="s">
        <v>443</v>
      </c>
      <c r="G90" s="456" t="s">
        <v>444</v>
      </c>
      <c r="H90" s="479" t="s">
        <v>5</v>
      </c>
      <c r="I90" s="439"/>
    </row>
    <row r="91" spans="1:9" x14ac:dyDescent="0.25">
      <c r="A91" s="587"/>
      <c r="B91" s="442" t="s">
        <v>135</v>
      </c>
      <c r="C91" s="606">
        <v>15153656000111</v>
      </c>
      <c r="D91" s="493">
        <v>1016329.36</v>
      </c>
      <c r="E91" s="448">
        <v>-3.81</v>
      </c>
      <c r="F91" s="513">
        <v>912.84559300000001</v>
      </c>
      <c r="G91" s="490" t="s">
        <v>141</v>
      </c>
      <c r="H91" s="478" t="s">
        <v>7</v>
      </c>
      <c r="I91" s="439"/>
    </row>
    <row r="92" spans="1:9" x14ac:dyDescent="0.25">
      <c r="A92" s="459"/>
      <c r="B92" s="495" t="s">
        <v>18</v>
      </c>
      <c r="C92" s="608"/>
      <c r="D92" s="496">
        <f>D91</f>
        <v>1016329.36</v>
      </c>
      <c r="E92" s="455"/>
      <c r="F92" s="520"/>
      <c r="G92" s="455"/>
      <c r="H92" s="484"/>
      <c r="I92" s="439"/>
    </row>
    <row r="93" spans="1:9" x14ac:dyDescent="0.25">
      <c r="A93" s="459"/>
      <c r="B93" s="453"/>
      <c r="C93" s="613"/>
      <c r="D93" s="462"/>
      <c r="E93" s="455"/>
      <c r="F93" s="520"/>
      <c r="G93" s="455"/>
      <c r="H93" s="484"/>
      <c r="I93" s="439"/>
    </row>
    <row r="94" spans="1:9" x14ac:dyDescent="0.25">
      <c r="A94" s="586"/>
      <c r="B94" s="446" t="s">
        <v>439</v>
      </c>
      <c r="C94" s="611"/>
      <c r="D94" s="447" t="s">
        <v>1</v>
      </c>
      <c r="E94" s="456" t="s">
        <v>2</v>
      </c>
      <c r="F94" s="515" t="s">
        <v>443</v>
      </c>
      <c r="G94" s="456" t="s">
        <v>444</v>
      </c>
      <c r="H94" s="479" t="s">
        <v>5</v>
      </c>
      <c r="I94" s="439"/>
    </row>
    <row r="95" spans="1:9" x14ac:dyDescent="0.25">
      <c r="A95" s="474"/>
      <c r="B95" s="494" t="s">
        <v>494</v>
      </c>
      <c r="C95" s="606">
        <v>1675497000100</v>
      </c>
      <c r="D95" s="444">
        <v>3738483.66</v>
      </c>
      <c r="E95" s="448">
        <v>-8.5399999999999991</v>
      </c>
      <c r="F95" s="513">
        <v>154.30206899999999</v>
      </c>
      <c r="G95" s="490">
        <v>24228.344372299998</v>
      </c>
      <c r="H95" s="478" t="s">
        <v>42</v>
      </c>
      <c r="I95" s="439"/>
    </row>
    <row r="96" spans="1:9" x14ac:dyDescent="0.25">
      <c r="A96" s="474"/>
      <c r="B96" s="494" t="s">
        <v>495</v>
      </c>
      <c r="C96" s="606">
        <v>11898349000109</v>
      </c>
      <c r="D96" s="444">
        <v>2010985.65</v>
      </c>
      <c r="E96" s="448">
        <v>-8.34</v>
      </c>
      <c r="F96" s="513">
        <v>1.5832276000000001</v>
      </c>
      <c r="G96" s="490" t="s">
        <v>186</v>
      </c>
      <c r="H96" s="478" t="s">
        <v>25</v>
      </c>
      <c r="I96" s="439"/>
    </row>
    <row r="97" spans="1:9" x14ac:dyDescent="0.25">
      <c r="A97" s="587"/>
      <c r="B97" s="494" t="s">
        <v>496</v>
      </c>
      <c r="C97" s="606">
        <v>11898280000113</v>
      </c>
      <c r="D97" s="444">
        <v>3865796.28</v>
      </c>
      <c r="E97" s="448">
        <v>-6.32</v>
      </c>
      <c r="F97" s="513">
        <v>1.4595507000000001</v>
      </c>
      <c r="G97" s="490">
        <v>26484920.758694801</v>
      </c>
      <c r="H97" s="478" t="s">
        <v>42</v>
      </c>
      <c r="I97" s="439"/>
    </row>
    <row r="98" spans="1:9" x14ac:dyDescent="0.25">
      <c r="A98" s="459"/>
      <c r="B98" s="495" t="s">
        <v>18</v>
      </c>
      <c r="C98" s="608"/>
      <c r="D98" s="496">
        <f>SUM(D95:D97)</f>
        <v>9615265.5899999999</v>
      </c>
      <c r="E98" s="455"/>
      <c r="F98" s="520"/>
      <c r="G98" s="455"/>
      <c r="H98" s="484"/>
      <c r="I98" s="439"/>
    </row>
    <row r="99" spans="1:9" x14ac:dyDescent="0.25">
      <c r="A99" s="459"/>
      <c r="B99" s="453"/>
      <c r="C99" s="613"/>
      <c r="D99" s="462"/>
      <c r="E99" s="455"/>
      <c r="F99" s="520"/>
      <c r="G99" s="455"/>
      <c r="H99" s="484"/>
      <c r="I99" s="439"/>
    </row>
    <row r="100" spans="1:9" x14ac:dyDescent="0.25">
      <c r="A100" s="586"/>
      <c r="B100" s="446" t="s">
        <v>439</v>
      </c>
      <c r="C100" s="611"/>
      <c r="D100" s="447" t="s">
        <v>1</v>
      </c>
      <c r="E100" s="456" t="s">
        <v>2</v>
      </c>
      <c r="F100" s="515" t="s">
        <v>443</v>
      </c>
      <c r="G100" s="456" t="s">
        <v>444</v>
      </c>
      <c r="H100" s="479" t="s">
        <v>5</v>
      </c>
      <c r="I100" s="439"/>
    </row>
    <row r="101" spans="1:9" x14ac:dyDescent="0.25">
      <c r="A101" s="587"/>
      <c r="B101" s="494" t="s">
        <v>497</v>
      </c>
      <c r="C101" s="606">
        <v>7124064000143</v>
      </c>
      <c r="D101" s="444">
        <v>814503.08</v>
      </c>
      <c r="E101" s="448">
        <v>-8.0299999999999994</v>
      </c>
      <c r="F101" s="513">
        <v>105.57508718</v>
      </c>
      <c r="G101" s="490">
        <v>7714.9173992300002</v>
      </c>
      <c r="H101" s="478" t="s">
        <v>42</v>
      </c>
      <c r="I101" s="439"/>
    </row>
    <row r="102" spans="1:9" x14ac:dyDescent="0.25">
      <c r="A102" s="459"/>
      <c r="B102" s="495" t="s">
        <v>18</v>
      </c>
      <c r="C102" s="608"/>
      <c r="D102" s="496">
        <f>SUM(D101:D101)</f>
        <v>814503.08</v>
      </c>
      <c r="E102" s="455"/>
      <c r="F102" s="520"/>
      <c r="G102" s="455"/>
      <c r="H102" s="484"/>
      <c r="I102" s="439"/>
    </row>
    <row r="103" spans="1:9" x14ac:dyDescent="0.25">
      <c r="A103" s="459"/>
      <c r="B103" s="453"/>
      <c r="C103" s="613"/>
      <c r="D103" s="462"/>
      <c r="E103" s="455"/>
      <c r="F103" s="520"/>
      <c r="G103" s="455"/>
      <c r="H103" s="484"/>
      <c r="I103" s="439"/>
    </row>
    <row r="104" spans="1:9" x14ac:dyDescent="0.25">
      <c r="A104" s="597"/>
      <c r="B104" s="446" t="s">
        <v>439</v>
      </c>
      <c r="C104" s="611"/>
      <c r="D104" s="447" t="s">
        <v>1</v>
      </c>
      <c r="E104" s="456" t="s">
        <v>2</v>
      </c>
      <c r="F104" s="515" t="s">
        <v>443</v>
      </c>
      <c r="G104" s="456" t="s">
        <v>444</v>
      </c>
      <c r="H104" s="479" t="s">
        <v>5</v>
      </c>
      <c r="I104" s="439"/>
    </row>
    <row r="105" spans="1:9" x14ac:dyDescent="0.25">
      <c r="A105" s="598"/>
      <c r="B105" s="442" t="s">
        <v>498</v>
      </c>
      <c r="C105" s="606">
        <v>9087483000188</v>
      </c>
      <c r="D105" s="444">
        <v>2252826.5699999998</v>
      </c>
      <c r="E105" s="448">
        <v>-8.1999999999999993</v>
      </c>
      <c r="F105" s="513">
        <v>1.4807361999999999</v>
      </c>
      <c r="G105" s="490">
        <v>1521.3068063000001</v>
      </c>
      <c r="H105" s="478" t="s">
        <v>25</v>
      </c>
      <c r="I105" s="439"/>
    </row>
    <row r="106" spans="1:9" x14ac:dyDescent="0.25">
      <c r="A106" s="459"/>
      <c r="B106" s="495" t="s">
        <v>18</v>
      </c>
      <c r="C106" s="608"/>
      <c r="D106" s="496">
        <f>SUM(D105:D105)</f>
        <v>2252826.5699999998</v>
      </c>
      <c r="E106" s="455"/>
      <c r="F106" s="520"/>
      <c r="G106" s="455"/>
      <c r="H106" s="484"/>
      <c r="I106" s="439"/>
    </row>
    <row r="107" spans="1:9" x14ac:dyDescent="0.25">
      <c r="A107" s="459"/>
      <c r="B107" s="453"/>
      <c r="C107" s="613"/>
      <c r="D107" s="462"/>
      <c r="E107" s="455"/>
      <c r="F107" s="520"/>
      <c r="G107" s="455"/>
      <c r="H107" s="484"/>
      <c r="I107" s="439"/>
    </row>
    <row r="108" spans="1:9" x14ac:dyDescent="0.25">
      <c r="A108" s="586"/>
      <c r="B108" s="446" t="s">
        <v>439</v>
      </c>
      <c r="C108" s="611"/>
      <c r="D108" s="447" t="s">
        <v>1</v>
      </c>
      <c r="E108" s="456" t="s">
        <v>2</v>
      </c>
      <c r="F108" s="515" t="s">
        <v>443</v>
      </c>
      <c r="G108" s="456" t="s">
        <v>444</v>
      </c>
      <c r="H108" s="479" t="s">
        <v>5</v>
      </c>
      <c r="I108" s="439"/>
    </row>
    <row r="109" spans="1:9" x14ac:dyDescent="0.25">
      <c r="A109" s="474"/>
      <c r="B109" s="442" t="s">
        <v>499</v>
      </c>
      <c r="C109" s="606">
        <v>9289072000175</v>
      </c>
      <c r="D109" s="444">
        <v>5669920.2999999998</v>
      </c>
      <c r="E109" s="448">
        <v>-7.05</v>
      </c>
      <c r="F109" s="513">
        <v>1.6471568000000001</v>
      </c>
      <c r="G109" s="490">
        <v>3442246.8472075998</v>
      </c>
      <c r="H109" s="475" t="s">
        <v>42</v>
      </c>
      <c r="I109" s="434"/>
    </row>
    <row r="110" spans="1:9" x14ac:dyDescent="0.25">
      <c r="A110" s="474"/>
      <c r="B110" s="571" t="s">
        <v>433</v>
      </c>
      <c r="C110" s="607"/>
      <c r="D110" s="607"/>
      <c r="E110" s="607"/>
      <c r="F110" s="607"/>
      <c r="G110" s="607"/>
      <c r="H110" s="607"/>
      <c r="I110" s="439"/>
    </row>
    <row r="111" spans="1:9" x14ac:dyDescent="0.25">
      <c r="A111" s="587"/>
      <c r="B111" s="442" t="s">
        <v>500</v>
      </c>
      <c r="C111" s="606">
        <v>13842683000176</v>
      </c>
      <c r="D111" s="444">
        <v>5522963.8700000001</v>
      </c>
      <c r="E111" s="448">
        <v>0.24</v>
      </c>
      <c r="F111" s="513">
        <v>906.27437999999995</v>
      </c>
      <c r="G111" s="490">
        <v>6094.1410016999998</v>
      </c>
      <c r="H111" s="478" t="s">
        <v>80</v>
      </c>
      <c r="I111" s="439"/>
    </row>
    <row r="112" spans="1:9" x14ac:dyDescent="0.25">
      <c r="A112" s="459"/>
      <c r="B112" s="495" t="s">
        <v>18</v>
      </c>
      <c r="C112" s="608"/>
      <c r="D112" s="496">
        <f>SUM(D109,D111)</f>
        <v>11192884.17</v>
      </c>
      <c r="E112" s="455"/>
      <c r="F112" s="520"/>
      <c r="G112" s="455"/>
      <c r="H112" s="486"/>
      <c r="I112" s="439"/>
    </row>
    <row r="113" spans="1:9" x14ac:dyDescent="0.25">
      <c r="A113" s="459"/>
      <c r="B113" s="453"/>
      <c r="C113" s="613"/>
      <c r="D113" s="462"/>
      <c r="E113" s="455"/>
      <c r="F113" s="520"/>
      <c r="G113" s="455"/>
      <c r="H113" s="484"/>
      <c r="I113" s="439"/>
    </row>
    <row r="114" spans="1:9" x14ac:dyDescent="0.25">
      <c r="A114" s="586"/>
      <c r="B114" s="446" t="s">
        <v>439</v>
      </c>
      <c r="C114" s="611"/>
      <c r="D114" s="447" t="s">
        <v>1</v>
      </c>
      <c r="E114" s="456" t="s">
        <v>2</v>
      </c>
      <c r="F114" s="515" t="s">
        <v>443</v>
      </c>
      <c r="G114" s="456" t="s">
        <v>444</v>
      </c>
      <c r="H114" s="479" t="s">
        <v>5</v>
      </c>
      <c r="I114" s="439"/>
    </row>
    <row r="115" spans="1:9" x14ac:dyDescent="0.25">
      <c r="A115" s="474"/>
      <c r="B115" s="442" t="s">
        <v>501</v>
      </c>
      <c r="C115" s="606">
        <v>11490580000169</v>
      </c>
      <c r="D115" s="444">
        <v>6869589</v>
      </c>
      <c r="E115" s="448">
        <v>-0.1</v>
      </c>
      <c r="F115" s="513">
        <v>1.3739178000000001</v>
      </c>
      <c r="G115" s="490">
        <v>5000000</v>
      </c>
      <c r="H115" s="478" t="s">
        <v>60</v>
      </c>
      <c r="I115" s="439"/>
    </row>
    <row r="116" spans="1:9" x14ac:dyDescent="0.25">
      <c r="A116" s="474"/>
      <c r="B116" s="442" t="s">
        <v>502</v>
      </c>
      <c r="C116" s="606">
        <v>15190417000131</v>
      </c>
      <c r="D116" s="444">
        <v>2142643.4</v>
      </c>
      <c r="E116" s="448">
        <v>-0.14000000000000001</v>
      </c>
      <c r="F116" s="513">
        <v>1.0413220000000001</v>
      </c>
      <c r="G116" s="490">
        <v>2000000</v>
      </c>
      <c r="H116" s="478" t="s">
        <v>60</v>
      </c>
      <c r="I116" s="439"/>
    </row>
    <row r="117" spans="1:9" x14ac:dyDescent="0.25">
      <c r="A117" s="474"/>
      <c r="B117" s="571" t="s">
        <v>441</v>
      </c>
      <c r="C117" s="607"/>
      <c r="D117" s="607"/>
      <c r="E117" s="607"/>
      <c r="F117" s="607"/>
      <c r="G117" s="607"/>
      <c r="H117" s="607"/>
      <c r="I117" s="439"/>
    </row>
    <row r="118" spans="1:9" x14ac:dyDescent="0.25">
      <c r="A118" s="587"/>
      <c r="B118" s="442" t="s">
        <v>503</v>
      </c>
      <c r="C118" s="606">
        <v>12845801000137</v>
      </c>
      <c r="D118" s="444">
        <v>2534231.4300000002</v>
      </c>
      <c r="E118" s="448">
        <v>-0.27</v>
      </c>
      <c r="F118" s="513">
        <v>1.2976862</v>
      </c>
      <c r="G118" s="490" t="s">
        <v>311</v>
      </c>
      <c r="H118" s="478" t="s">
        <v>7</v>
      </c>
      <c r="I118" s="439"/>
    </row>
    <row r="119" spans="1:9" x14ac:dyDescent="0.25">
      <c r="A119" s="459"/>
      <c r="B119" s="495" t="s">
        <v>18</v>
      </c>
      <c r="C119" s="608"/>
      <c r="D119" s="496">
        <f>SUM(D115,D116,D118)</f>
        <v>11546463.83</v>
      </c>
      <c r="E119" s="455"/>
      <c r="F119" s="520"/>
      <c r="G119" s="455"/>
      <c r="H119" s="484"/>
      <c r="I119" s="439"/>
    </row>
    <row r="120" spans="1:9" x14ac:dyDescent="0.25">
      <c r="A120" s="459"/>
      <c r="B120" s="453"/>
      <c r="C120" s="613"/>
      <c r="D120" s="462"/>
      <c r="E120" s="455"/>
      <c r="F120" s="520"/>
      <c r="G120" s="455"/>
      <c r="H120" s="484"/>
      <c r="I120" s="439"/>
    </row>
    <row r="121" spans="1:9" x14ac:dyDescent="0.25">
      <c r="A121" s="586"/>
      <c r="B121" s="446" t="s">
        <v>441</v>
      </c>
      <c r="C121" s="611"/>
      <c r="D121" s="447" t="s">
        <v>1</v>
      </c>
      <c r="E121" s="456" t="s">
        <v>2</v>
      </c>
      <c r="F121" s="515" t="s">
        <v>443</v>
      </c>
      <c r="G121" s="456" t="s">
        <v>444</v>
      </c>
      <c r="H121" s="479" t="s">
        <v>5</v>
      </c>
      <c r="I121" s="439"/>
    </row>
    <row r="122" spans="1:9" x14ac:dyDescent="0.25">
      <c r="A122" s="587"/>
      <c r="B122" s="442" t="s">
        <v>504</v>
      </c>
      <c r="C122" s="606">
        <v>10883252000160</v>
      </c>
      <c r="D122" s="444">
        <v>2286510.65</v>
      </c>
      <c r="E122" s="448">
        <v>0.88</v>
      </c>
      <c r="F122" s="513">
        <v>165.4587598</v>
      </c>
      <c r="G122" s="490">
        <v>13819.217847260001</v>
      </c>
      <c r="H122" s="475" t="s">
        <v>30</v>
      </c>
      <c r="I122" s="434"/>
    </row>
    <row r="123" spans="1:9" x14ac:dyDescent="0.25">
      <c r="A123" s="459"/>
      <c r="B123" s="495" t="s">
        <v>18</v>
      </c>
      <c r="C123" s="608"/>
      <c r="D123" s="496">
        <f>SUM(D122:D122)</f>
        <v>2286510.65</v>
      </c>
      <c r="E123" s="455"/>
      <c r="F123" s="520"/>
      <c r="G123" s="455"/>
      <c r="H123" s="484"/>
      <c r="I123" s="439"/>
    </row>
    <row r="124" spans="1:9" x14ac:dyDescent="0.25">
      <c r="A124" s="459"/>
      <c r="B124" s="453"/>
      <c r="C124" s="613"/>
      <c r="D124" s="462"/>
      <c r="E124" s="455"/>
      <c r="F124" s="520"/>
      <c r="G124" s="455"/>
      <c r="H124" s="484"/>
      <c r="I124" s="439"/>
    </row>
    <row r="125" spans="1:9" x14ac:dyDescent="0.25">
      <c r="A125" s="586"/>
      <c r="B125" s="446" t="s">
        <v>442</v>
      </c>
      <c r="C125" s="611"/>
      <c r="D125" s="447" t="s">
        <v>1</v>
      </c>
      <c r="E125" s="456" t="s">
        <v>2</v>
      </c>
      <c r="F125" s="515" t="s">
        <v>443</v>
      </c>
      <c r="G125" s="456" t="s">
        <v>444</v>
      </c>
      <c r="H125" s="479" t="s">
        <v>5</v>
      </c>
      <c r="I125" s="439"/>
    </row>
    <row r="126" spans="1:9" x14ac:dyDescent="0.25">
      <c r="A126" s="587"/>
      <c r="B126" s="442" t="s">
        <v>505</v>
      </c>
      <c r="C126" s="606">
        <v>13155995000101</v>
      </c>
      <c r="D126" s="444">
        <v>1974051.56</v>
      </c>
      <c r="E126" s="448">
        <v>-8.94</v>
      </c>
      <c r="F126" s="513">
        <v>1.0157922100000001</v>
      </c>
      <c r="G126" s="490">
        <v>19433615884775</v>
      </c>
      <c r="H126" s="475" t="s">
        <v>25</v>
      </c>
      <c r="I126" s="434"/>
    </row>
    <row r="127" spans="1:9" x14ac:dyDescent="0.25">
      <c r="A127" s="459"/>
      <c r="B127" s="495" t="s">
        <v>18</v>
      </c>
      <c r="C127" s="608"/>
      <c r="D127" s="496">
        <f>SUM(D126:D126)</f>
        <v>1974051.56</v>
      </c>
      <c r="E127" s="455"/>
      <c r="F127" s="520"/>
      <c r="G127" s="455"/>
      <c r="H127" s="484"/>
      <c r="I127" s="439"/>
    </row>
    <row r="128" spans="1:9" x14ac:dyDescent="0.25">
      <c r="A128" s="459"/>
      <c r="B128" s="453"/>
      <c r="C128" s="613"/>
      <c r="D128" s="462"/>
      <c r="E128" s="455"/>
      <c r="F128" s="520"/>
      <c r="G128" s="455"/>
      <c r="H128" s="484"/>
      <c r="I128" s="439"/>
    </row>
    <row r="129" spans="1:10" x14ac:dyDescent="0.25">
      <c r="A129" s="586"/>
      <c r="B129" s="446" t="s">
        <v>442</v>
      </c>
      <c r="C129" s="611"/>
      <c r="D129" s="447" t="s">
        <v>1</v>
      </c>
      <c r="E129" s="456" t="s">
        <v>2</v>
      </c>
      <c r="F129" s="515" t="s">
        <v>443</v>
      </c>
      <c r="G129" s="456" t="s">
        <v>444</v>
      </c>
      <c r="H129" s="479" t="s">
        <v>5</v>
      </c>
      <c r="I129" s="439"/>
    </row>
    <row r="130" spans="1:10" x14ac:dyDescent="0.25">
      <c r="A130" s="587"/>
      <c r="B130" s="442" t="s">
        <v>506</v>
      </c>
      <c r="C130" s="606">
        <v>14806170000172</v>
      </c>
      <c r="D130" s="444">
        <v>2913868.71</v>
      </c>
      <c r="E130" s="448">
        <v>-10.15</v>
      </c>
      <c r="F130" s="513">
        <v>1.0539471</v>
      </c>
      <c r="G130" s="490">
        <v>2764720.082442</v>
      </c>
      <c r="H130" s="475" t="s">
        <v>42</v>
      </c>
      <c r="I130" s="434"/>
    </row>
    <row r="131" spans="1:10" x14ac:dyDescent="0.25">
      <c r="A131" s="459"/>
      <c r="B131" s="495" t="s">
        <v>18</v>
      </c>
      <c r="C131" s="608"/>
      <c r="D131" s="496">
        <f>D130</f>
        <v>2913868.71</v>
      </c>
      <c r="E131" s="455"/>
      <c r="F131" s="520"/>
      <c r="G131" s="455"/>
      <c r="H131" s="484"/>
      <c r="I131" s="439"/>
    </row>
    <row r="132" spans="1:10" x14ac:dyDescent="0.25">
      <c r="A132" s="460"/>
      <c r="B132" s="453"/>
      <c r="C132" s="613"/>
      <c r="D132" s="469"/>
      <c r="E132" s="455"/>
      <c r="F132" s="520"/>
      <c r="G132" s="455"/>
      <c r="H132" s="484"/>
      <c r="I132" s="439"/>
    </row>
    <row r="133" spans="1:10" x14ac:dyDescent="0.25">
      <c r="A133" s="599"/>
      <c r="B133" s="446" t="s">
        <v>441</v>
      </c>
      <c r="C133" s="611"/>
      <c r="D133" s="447" t="s">
        <v>1</v>
      </c>
      <c r="E133" s="456" t="s">
        <v>2</v>
      </c>
      <c r="F133" s="515" t="s">
        <v>443</v>
      </c>
      <c r="G133" s="456" t="s">
        <v>444</v>
      </c>
      <c r="H133" s="479" t="s">
        <v>5</v>
      </c>
      <c r="I133" s="439"/>
    </row>
    <row r="134" spans="1:10" x14ac:dyDescent="0.25">
      <c r="A134" s="600"/>
      <c r="B134" s="442" t="s">
        <v>507</v>
      </c>
      <c r="C134" s="606">
        <v>8246318000169</v>
      </c>
      <c r="D134" s="444">
        <v>2014909.28</v>
      </c>
      <c r="E134" s="448">
        <v>-1.62</v>
      </c>
      <c r="F134" s="513">
        <v>2.2187784000000002</v>
      </c>
      <c r="G134" s="490">
        <v>908116.50086300005</v>
      </c>
      <c r="H134" s="475"/>
      <c r="I134" s="439"/>
    </row>
    <row r="135" spans="1:10" x14ac:dyDescent="0.25">
      <c r="A135" s="601"/>
      <c r="B135" s="495" t="s">
        <v>18</v>
      </c>
      <c r="C135" s="608"/>
      <c r="D135" s="496">
        <f>D134</f>
        <v>2014909.28</v>
      </c>
      <c r="E135" s="455"/>
      <c r="F135" s="518"/>
      <c r="G135" s="464"/>
      <c r="H135" s="458"/>
      <c r="J135" s="439"/>
    </row>
    <row r="136" spans="1:10" x14ac:dyDescent="0.25">
      <c r="A136" s="501"/>
      <c r="B136" s="455"/>
      <c r="C136" s="617"/>
      <c r="D136" s="455"/>
      <c r="E136" s="455"/>
      <c r="F136" s="518"/>
      <c r="G136" s="464"/>
      <c r="H136" s="458"/>
      <c r="J136" s="439"/>
    </row>
    <row r="137" spans="1:10" ht="18.600000000000001" thickBot="1" x14ac:dyDescent="0.3">
      <c r="A137" s="502"/>
      <c r="B137" s="522" t="s">
        <v>72</v>
      </c>
      <c r="C137" s="618"/>
      <c r="D137" s="528">
        <f>SUM(D15,D27,D31,D40,D44,D50,D53,D57,D64,D70,D74,D80,D88,D92,D98,D102,D107,D106,D107,D112,D119,D123,D128,D127,D128,D128,D128,D131,D135)</f>
        <v>241542134.26999998</v>
      </c>
      <c r="E137" s="525"/>
      <c r="F137" s="521"/>
      <c r="G137" s="454"/>
      <c r="H137" s="487"/>
      <c r="J137" s="439"/>
    </row>
    <row r="138" spans="1:10" x14ac:dyDescent="0.25">
      <c r="D138" s="441"/>
      <c r="J138" s="439"/>
    </row>
    <row r="139" spans="1:10" x14ac:dyDescent="0.25">
      <c r="D139" s="441"/>
    </row>
    <row r="140" spans="1:10" x14ac:dyDescent="0.25">
      <c r="D140" s="441"/>
    </row>
    <row r="141" spans="1:10" x14ac:dyDescent="0.25">
      <c r="D141" s="441"/>
    </row>
    <row r="143" spans="1:10" x14ac:dyDescent="0.25">
      <c r="B143" s="441"/>
    </row>
    <row r="144" spans="1:10" x14ac:dyDescent="0.25">
      <c r="B144" s="441"/>
    </row>
  </sheetData>
  <conditionalFormatting sqref="B136:D136 E69:E77 E79:E83 E85:E109 E111:E116 E118:E65536 E1:E61 E63:E67">
    <cfRule type="cellIs" dxfId="30" priority="3" stopIfTrue="1" operator="lessThanOrEqual">
      <formula>0</formula>
    </cfRule>
  </conditionalFormatting>
  <pageMargins left="0.7" right="0.7" top="0.75" bottom="0.75" header="0.3" footer="0.3"/>
  <pageSetup paperSize="9" fitToWidth="0"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JANEIRO - 2014 </vt:lpstr>
      <vt:lpstr> FEVEREIRO - 2014 </vt:lpstr>
      <vt:lpstr>MARÇO - 2014 </vt:lpstr>
      <vt:lpstr>ABRIL - 2014 </vt:lpstr>
      <vt:lpstr>MAIO - 2014 </vt:lpstr>
      <vt:lpstr>JUNHO - 2014 </vt:lpstr>
      <vt:lpstr>JULHO - 2014</vt:lpstr>
      <vt:lpstr>AGOSTO - 2014</vt:lpstr>
      <vt:lpstr>SETEMBRO - 2014</vt:lpstr>
      <vt:lpstr>OUTUBRO - 2014</vt:lpstr>
      <vt:lpstr>NOVEMBRO - 2014</vt:lpstr>
      <vt:lpstr>DEZEMBRO - 2014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</dc:creator>
  <cp:lastModifiedBy>Hortoprev</cp:lastModifiedBy>
  <cp:lastPrinted>2015-01-09T19:03:56Z</cp:lastPrinted>
  <dcterms:created xsi:type="dcterms:W3CDTF">2013-02-15T09:41:26Z</dcterms:created>
  <dcterms:modified xsi:type="dcterms:W3CDTF">2015-01-21T17:40:50Z</dcterms:modified>
</cp:coreProperties>
</file>